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5525"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<sst xmlns="http://schemas.openxmlformats.org/spreadsheetml/2006/main" count="4925" uniqueCount="2984">
  <si>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</si>
  <si>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</si>
  <si>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</si>
  <si>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</si>
  <si>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</si>
  <si>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</si>
  <si>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</si>
  <si>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</si>
  <si>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</si>
  <si>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</si>
  <si>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</si>
  <si>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</si>
  <si>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</si>
  <si>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</si>
  <si>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</si>
  <si>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</si>
  <si>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</si>
  <si>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</si>
  <si>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</si>
  <si>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</si>
  <si>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</si>
  <si>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</si>
  <si>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</si>
  <si>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</si>
  <si>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</si>
  <si>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</si>
  <si>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</si>
  <si>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</si>
  <si>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</si>
  <si>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</si>
  <si>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</si>
  <si>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</si>
  <si>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</si>
  <si>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</si>
  <si>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</si>
  <si>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</si>
  <si>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</si>
  <si>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</si>
  <si>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</si>
  <si>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</si>
  <si>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</si>
  <si>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</si>
  <si>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</si>
  <si>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</si>
  <si>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</si>
  <si>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</si>
  <si>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</si>
  <si>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</si>
  <si>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</si>
  <si>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</si>
  <si>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</si>
  <si>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</si>
  <si>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</si>
  <si>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</si>
  <si>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</si>
  <si>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</si>
  <si>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</si>
  <si>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</si>
  <si>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</si>
  <si>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</si>
  <si>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</si>
  <si>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</si>
  <si>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</si>
  <si>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</si>
  <si>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</si>
  <si>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</si>
  <si>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</si>
  <si>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</si>
  <si>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</si>
  <si>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</si>
  <si>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</si>
  <si>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</si>
  <si>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</si>
  <si>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</si>
  <si>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</si>
  <si>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</si>
  <si>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</si>
  <si>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</si>
  <si>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</si>
  <si>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</si>
  <si>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</si>
  <si>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</si>
  <si>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</si>
  <si>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</si>
  <si>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</si>
  <si>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</si>
  <si>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</si>
  <si>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</si>
  <si>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</si>
  <si>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</si>
  <si>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</si>
  <si>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</si>
  <si>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</si>
  <si>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</si>
  <si>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</si>
  <si>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</si>
  <si>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</si>
  <si>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</si>
  <si>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</si>
  <si>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</si>
  <si>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</si>
  <si>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</si>
  <si>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</si>
  <si>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</si>
  <si>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</si>
  <si>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</si>
  <si>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</si>
  <si>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</si>
  <si>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</si>
  <si>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</si>
  <si>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</si>
  <si>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</si>
  <si>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</si>
  <si>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</si>
  <si>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</si>
  <si>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</si>
  <si>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</si>
  <si>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</si>
  <si>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</si>
  <si>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</si>
  <si>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</si>
  <si>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</si>
  <si>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</si>
  <si>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</si>
  <si>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</si>
  <si>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</si>
  <si>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</si>
  <si>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</si>
  <si>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</si>
  <si>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</si>
  <si>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</si>
  <si>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</si>
  <si>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</si>
  <si>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</si>
  <si>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</si>
  <si>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</si>
  <si>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</si>
  <si>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</si>
  <si>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</si>
  <si>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</si>
  <si>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</si>
  <si>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</si>
  <si>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</si>
  <si>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</si>
  <si>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</si>
  <si>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</si>
  <si>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</si>
  <si>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</si>
  <si>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</si>
  <si>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</si>
  <si>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</si>
  <si>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</si>
  <si>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</si>
  <si>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</si>
  <si>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</si>
  <si>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</si>
  <si>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</si>
  <si>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</si>
  <si>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</si>
  <si>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</si>
  <si>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</si>
  <si>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</si>
  <si>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</si>
  <si>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</si>
  <si>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</si>
  <si>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</si>
  <si>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</si>
  <si>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</si>
  <si>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</si>
  <si>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</si>
  <si>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</si>
  <si>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</si>
  <si>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</si>
  <si>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</si>
  <si>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</si>
  <si>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</si>
  <si>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</si>
  <si>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</si>
  <si>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</si>
  <si>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</si>
  <si>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</si>
  <si>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</si>
  <si>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</si>
  <si>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</si>
  <si>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</si>
  <si>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</si>
  <si>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</si>
  <si>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</si>
  <si>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</si>
  <si>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</si>
  <si>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</si>
  <si>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</si>
  <si>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</si>
  <si>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</si>
  <si>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</si>
  <si>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</si>
  <si>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</si>
  <si>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</si>
  <si>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</si>
  <si>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</si>
  <si>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</si>
  <si>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</si>
  <si>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</si>
  <si>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</si>
  <si>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</si>
  <si>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</si>
  <si>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</si>
  <si>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</si>
  <si>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</si>
  <si>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</si>
  <si>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</si>
  <si>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</si>
  <si>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</si>
  <si>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</si>
  <si>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</si>
  <si>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</si>
  <si>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</si>
  <si>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</si>
  <si>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</si>
  <si>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</si>
  <si>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</si>
  <si>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</si>
  <si>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</si>
  <si>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</si>
  <si>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</si>
  <si>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</si>
  <si>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</si>
  <si>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</si>
  <si>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</si>
  <si>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</si>
  <si>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</si>
  <si>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</si>
  <si>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</si>
  <si>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</si>
  <si>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</si>
  <si>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</si>
  <si>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</si>
  <si>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</si>
  <si>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</si>
  <si>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</si>
  <si>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</si>
  <si>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</si>
  <si>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</si>
  <si>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</si>
  <si>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</si>
  <si>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</si>
  <si>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</si>
  <si>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</si>
  <si>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</si>
  <si>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</si>
  <si>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</si>
  <si>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</si>
  <si>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</si>
  <si>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</si>
  <si>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</si>
  <si>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</si>
  <si>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</si>
  <si>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</si>
  <si>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</si>
  <si>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</si>
  <si>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</si>
  <si>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</si>
  <si>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</si>
  <si>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</si>
  <si>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</si>
  <si>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</si>
  <si>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</si>
  <si>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</si>
  <si>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</si>
  <si>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</si>
  <si>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</si>
  <si>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</si>
  <si>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</si>
  <si>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</si>
  <si>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</si>
  <si>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</si>
  <si>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</si>
  <si>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</si>
  <si>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</si>
  <si>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</si>
  <si>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</si>
  <si>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</si>
  <si>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</si>
  <si>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</si>
  <si>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</si>
  <si>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</si>
  <si>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</si>
  <si>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</si>
  <si>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</si>
  <si>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</si>
  <si>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</si>
  <si>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</si>
  <si>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</si>
  <si>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</si>
  <si>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</si>
  <si>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</si>
  <si>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</si>
  <si>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</si>
  <si>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</si>
  <si>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</si>
  <si>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</si>
  <si>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</si>
  <si>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</si>
  <si>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</si>
  <si>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</si>
  <si>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</si>
  <si>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</si>
  <si>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</si>
  <si>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</si>
  <si>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</si>
  <si>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</si>
  <si>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</si>
  <si>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</si>
  <si>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</si>
  <si>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</si>
  <si>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</si>
  <si>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</si>
  <si>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</si>
  <si>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</si>
  <si>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</si>
  <si>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</si>
  <si>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</si>
  <si>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</si>
  <si>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</si>
  <si>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</si>
  <si>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</si>
  <si>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</si>
  <si>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</si>
  <si>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</si>
  <si>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</si>
  <si>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</si>
  <si>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</si>
  <si>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</si>
  <si>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</si>
  <si>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</si>
  <si>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</si>
  <si>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</si>
  <si>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</si>
  <si>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</si>
  <si>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</si>
  <si>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</si>
  <si>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</si>
  <si>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</si>
  <si>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</si>
  <si>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</si>
  <si>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</si>
  <si>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</si>
  <si>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</si>
  <si>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</si>
  <si>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</si>
  <si>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</si>
  <si>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</si>
  <si>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</si>
  <si>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</si>
  <si>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</si>
  <si>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</si>
  <si>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</si>
  <si>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</si>
  <si>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</si>
  <si>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</si>
  <si>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</si>
  <si>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</si>
  <si>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</si>
  <si>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</si>
  <si>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</si>
  <si>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</si>
  <si>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</si>
  <si>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</si>
  <si>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</si>
  <si>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</si>
  <si>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</si>
  <si>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</si>
  <si>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</si>
  <si>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</si>
  <si>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</si>
  <si>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</si>
  <si>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</si>
  <si>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</si>
  <si>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</si>
  <si>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</si>
  <si>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</si>
  <si>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</si>
  <si>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</si>
  <si>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</si>
  <si>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</si>
  <si>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</si>
  <si>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</si>
  <si>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</si>
  <si>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</si>
  <si>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</si>
  <si>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</si>
  <si>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</si>
  <si>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</si>
  <si>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</si>
  <si>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</si>
  <si>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</si>
  <si>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</si>
  <si>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</si>
  <si>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</si>
  <si>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</si>
  <si>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</si>
  <si>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</si>
  <si>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</si>
  <si>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</si>
  <si>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</si>
  <si>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</si>
  <si>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</si>
  <si>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</si>
  <si>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</si>
  <si>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</si>
  <si>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</si>
  <si>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</si>
  <si>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</si>
  <si>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</si>
  <si>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</si>
  <si>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</si>
  <si>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</si>
  <si>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</si>
  <si>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</si>
  <si>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</si>
  <si>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</si>
  <si>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</si>
  <si>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</si>
  <si>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</si>
  <si>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</si>
  <si>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</si>
  <si>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</si>
  <si>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</si>
  <si>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</si>
  <si>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</si>
  <si>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</si>
  <si>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</si>
  <si>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</si>
  <si>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</si>
  <si>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</si>
  <si>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</si>
  <si>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</si>
  <si>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</si>
  <si>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</si>
  <si>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</si>
  <si>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</si>
  <si>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</si>
  <si>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</si>
  <si>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</si>
  <si>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</si>
  <si>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</si>
  <si>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</si>
  <si>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</si>
  <si>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</si>
  <si>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</si>
  <si>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</si>
  <si>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</si>
  <si>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</si>
  <si>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</si>
  <si>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</si>
  <si>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</si>
  <si>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</si>
  <si>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</si>
  <si>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</si>
  <si>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</si>
  <si>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</si>
  <si>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</si>
  <si>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</si>
  <si>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</si>
  <si>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</si>
  <si>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</si>
  <si>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</si>
  <si>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</si>
  <si>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</si>
  <si>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</si>
  <si>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</si>
  <si>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</si>
  <si>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</si>
  <si>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</si>
  <si>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</si>
  <si>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</si>
  <si>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</si>
  <si>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</si>
  <si>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</si>
  <si>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</si>
  <si>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</si>
  <si>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</si>
  <si>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</si>
  <si>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</si>
  <si>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</si>
  <si>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</si>
  <si>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</si>
  <si>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</si>
  <si>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</si>
  <si>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</si>
  <si>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</si>
  <si>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</si>
  <si>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</si>
  <si>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</si>
  <si>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</si>
  <si>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</si>
  <si>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</si>
  <si>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</si>
  <si>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</si>
  <si>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</si>
  <si>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</si>
  <si>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</si>
  <si>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</si>
  <si>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</si>
  <si>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</si>
  <si>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</si>
  <si>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</si>
  <si>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</si>
  <si>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</si>
  <si>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</si>
  <si>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</si>
  <si>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</si>
  <si>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</si>
  <si>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</si>
  <si>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</si>
  <si>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</si>
  <si>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</si>
  <si>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</si>
  <si>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</si>
  <si>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</si>
  <si>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</si>
  <si>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</si>
  <si>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</si>
  <si>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</si>
  <si>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</si>
  <si>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</si>
  <si>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</si>
  <si>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</si>
  <si>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</si>
  <si>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</si>
  <si>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</si>
  <si>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</si>
  <si>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</si>
  <si>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</si>
  <si>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</si>
  <si>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</si>
  <si>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</si>
  <si>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</si>
  <si>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</si>
  <si>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</si>
  <si>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</si>
  <si>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</si>
  <si>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</si>
  <si>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</si>
  <si>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</si>
  <si>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</si>
  <si>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</si>
  <si>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</si>
  <si>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</si>
  <si>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</si>
  <si>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</si>
  <si>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</si>
  <si>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</si>
  <si>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</si>
  <si>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</si>
  <si>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</si>
  <si>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</si>
  <si>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</si>
  <si>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</si>
  <si>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</si>
  <si>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</si>
  <si>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</si>
  <si>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</si>
  <si>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</si>
  <si>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</si>
  <si>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</si>
  <si>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</si>
  <si>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</si>
  <si>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</si>
  <si>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</si>
  <si>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</si>
  <si>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</si>
  <si>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</si>
  <si>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</si>
  <si>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</si>
  <si>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</si>
  <si>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</si>
  <si>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</si>
  <si>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</si>
  <si>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</si>
  <si>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</si>
  <si>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</si>
  <si>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</si>
  <si>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</si>
  <si>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</si>
  <si>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</si>
  <si>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</si>
  <si>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</si>
  <si>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</si>
  <si>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</si>
  <si>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</si>
  <si>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</si>
  <si>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</si>
  <si>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</si>
  <si>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</si>
  <si>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</si>
  <si>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</si>
  <si>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</si>
  <si>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</si>
  <si>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</si>
  <si>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</si>
  <si>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</si>
  <si>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</si>
  <si>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</si>
  <si>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</si>
  <si>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</si>
  <si>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</si>
  <si>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</si>
  <si>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</si>
  <si>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</si>
  <si>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</si>
  <si>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</si>
  <si>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</si>
  <si>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</si>
  <si>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</si>
  <si>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</si>
  <si>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</si>
  <si>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</si>
  <si>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</si>
  <si>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</si>
  <si>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</si>
  <si>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</si>
  <si>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</si>
  <si>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</si>
  <si>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</si>
  <si>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</si>
  <si>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</si>
  <si>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</si>
  <si>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</si>
  <si>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</si>
  <si>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</si>
  <si>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</si>
  <si>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</si>
  <si>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</si>
  <si>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</si>
  <si>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</si>
  <si>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</si>
  <si>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</si>
  <si>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</si>
  <si>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</si>
  <si>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</si>
  <si>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</si>
  <si>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</si>
  <si>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</si>
  <si>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</si>
  <si>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</si>
  <si>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</si>
  <si>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</si>
  <si>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</si>
  <si>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</si>
  <si>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</si>
  <si>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</si>
  <si>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</si>
  <si>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</si>
  <si>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</si>
  <si>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</si>
  <si>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</si>
  <si>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</si>
  <si>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</si>
  <si>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</si>
  <si>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</si>
  <si>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</si>
  <si>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</si>
  <si>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</si>
  <si>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</si>
  <si>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</si>
  <si>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</si>
  <si>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</si>
  <si>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</si>
  <si>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</si>
  <si>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</si>
  <si>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</si>
  <si>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</si>
  <si>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</si>
  <si>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</si>
  <si>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</si>
  <si>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</si>
  <si>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</si>
  <si>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</si>
  <si>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</si>
  <si>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</si>
  <si>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</si>
  <si>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</si>
  <si>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</si>
  <si>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</si>
  <si>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</si>
  <si>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</si>
  <si>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</si>
  <si>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</si>
  <si>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</si>
  <si>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</si>
  <si>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</si>
  <si>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</si>
  <si>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</si>
  <si>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</si>
  <si>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</si>
  <si>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</si>
  <si>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</si>
  <si>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</si>
  <si>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</si>
  <si>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</si>
  <si>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</si>
  <si>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</si>
  <si>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</si>
  <si>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</si>
  <si>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</si>
  <si>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</si>
  <si>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</si>
  <si>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</si>
  <si>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</si>
  <si>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</si>
  <si>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</si>
  <si>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</si>
  <si>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</si>
  <si>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</si>
  <si>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</si>
  <si>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</si>
  <si>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</si>
  <si>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</si>
  <si>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</si>
  <si>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</si>
  <si>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</si>
  <si>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</si>
  <si>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</si>
  <si>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</si>
  <si>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</si>
  <si>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</si>
  <si>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</si>
  <si>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</si>
  <si>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</si>
  <si>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</si>
  <si>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</si>
  <si>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</si>
  <si>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</si>
  <si>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</si>
  <si>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</si>
  <si>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</si>
  <si>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</si>
  <si>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</si>
  <si>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</si>
  <si>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</si>
  <si>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</si>
  <si>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</si>
  <si>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</si>
  <si>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</si>
  <si>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</si>
  <si>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</si>
  <si>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</si>
  <si>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</si>
  <si>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</si>
  <si>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</si>
  <si>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</si>
  <si>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</si>
  <si>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</si>
  <si>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</si>
  <si>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</si>
  <si>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</si>
  <si>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</si>
  <si>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</si>
  <si>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</si>
  <si>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</si>
  <si>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</si>
  <si>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</si>
  <si>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</si>
  <si>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</si>
  <si>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</si>
  <si>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</si>
  <si>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</si>
  <si>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</si>
  <si>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</si>
  <si>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</si>
  <si>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</si>
  <si>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</si>
  <si>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</si>
  <si>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</si>
  <si>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</si>
  <si>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</si>
  <si>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</si>
  <si>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</si>
  <si>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</si>
  <si>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</si>
  <si>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</si>
  <si>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</si>
  <si>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</si>
  <si>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</si>
  <si>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</si>
  <si>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</si>
  <si>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</si>
  <si>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</si>
  <si>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</si>
  <si>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</si>
  <si>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</si>
  <si>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</si>
  <si>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</si>
  <si>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</si>
  <si>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</si>
  <si>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</si>
  <si>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</si>
  <si>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</si>
  <si>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</si>
  <si>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</si>
  <si>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</si>
  <si>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</si>
  <si>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</si>
  <si>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</si>
  <si>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</si>
  <si>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</si>
  <si>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</si>
  <si>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</si>
  <si>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</si>
  <si>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</si>
  <si>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</si>
  <si>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</si>
  <si>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</si>
  <si>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</si>
  <si>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</si>
  <si>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</si>
  <si>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</si>
  <si>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</si>
  <si>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</si>
  <si>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</si>
  <si>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</si>
  <si>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</si>
  <si>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</si>
  <si>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</si>
  <si>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</si>
  <si>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</si>
  <si>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</si>
  <si>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</si>
  <si>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</si>
  <si>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</si>
  <si>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</si>
  <si>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</si>
  <si>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</si>
  <si>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</si>
  <si>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</si>
  <si>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</si>
  <si>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</si>
  <si>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</si>
  <si>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</si>
  <si>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</si>
  <si>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</si>
  <si>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</si>
  <si>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</si>
  <si>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</si>
  <si>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</si>
  <si>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</si>
  <si>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</si>
  <si>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</si>
  <si>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</si>
  <si>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</si>
  <si>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</si>
  <si>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</si>
  <si>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</si>
  <si>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</si>
  <si>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</si>
  <si>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</si>
  <si>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</si>
  <si>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</si>
  <si>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</si>
  <si>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</si>
  <si>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</si>
  <si>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</si>
  <si>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</si>
  <si>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</si>
  <si>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</si>
  <si>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</si>
  <si>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</si>
  <si>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</si>
  <si>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</si>
  <si>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</si>
  <si>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</si>
  <si>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</si>
  <si>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</si>
  <si>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</si>
  <si>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</si>
  <si>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</si>
  <si>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</si>
  <si>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</si>
  <si>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</si>
  <si>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</si>
  <si>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</si>
  <si>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</si>
  <si>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</si>
  <si>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</si>
  <si>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</si>
  <si>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</si>
  <si>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</si>
  <si>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</si>
  <si>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</si>
  <si>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</si>
  <si>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</si>
  <si>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</si>
  <si>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</si>
  <si>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</si>
  <si>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</si>
  <si>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</si>
  <si>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</si>
  <si>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</si>
  <si>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</si>
  <si>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</si>
  <si>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</si>
  <si>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</si>
  <si>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</si>
  <si>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</si>
  <si>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</si>
  <si>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</si>
  <si>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</si>
  <si>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</si>
  <si>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</si>
  <si>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</si>
  <si>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</si>
  <si>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</si>
  <si>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</si>
  <si>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</si>
  <si>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</si>
  <si>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</si>
  <si>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</si>
  <si>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</si>
  <si>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</si>
  <si>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</si>
  <si>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</si>
  <si>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</si>
  <si>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</si>
  <si>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</si>
  <si>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</si>
  <si>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</si>
  <si>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</si>
  <si>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</si>
  <si>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</si>
  <si>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</si>
  <si>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</si>
  <si>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</si>
  <si>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</si>
  <si>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</si>
  <si>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</si>
  <si>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</si>
  <si>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</si>
  <si>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</si>
  <si>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</si>
  <si>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</si>
  <si>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</si>
  <si>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</si>
  <si>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</si>
  <si>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</si>
  <si>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</si>
  <si>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</si>
  <si>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</si>
  <si>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</si>
  <si>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</si>
  <si>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</si>
  <si>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</si>
  <si>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</si>
  <si>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</si>
  <si>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</si>
  <si>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</si>
  <si>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</si>
  <si>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</si>
  <si>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</si>
  <si>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</si>
  <si>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</si>
  <si>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</si>
  <si>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</si>
  <si>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</si>
  <si>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</si>
  <si>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</si>
  <si>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</si>
  <si>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</si>
  <si>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</si>
  <si>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</si>
  <si>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</si>
  <si>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</si>
  <si>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</si>
  <si>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</si>
  <si>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</si>
  <si>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</si>
  <si>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</si>
  <si>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</si>
  <si>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</si>
  <si>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</si>
  <si>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</si>
  <si>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</si>
  <si>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</si>
  <si>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</si>
  <si>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</si>
  <si>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</si>
  <si>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</si>
  <si>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</si>
  <si>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</si>
  <si>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</si>
  <si>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</si>
  <si>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</si>
  <si>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</si>
  <si>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</si>
  <si>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</si>
  <si>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</si>
  <si>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</si>
  <si>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</si>
  <si>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</si>
  <si>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</si>
  <si>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</si>
  <si>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</si>
  <si>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</si>
  <si>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</si>
  <si>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</si>
  <si>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</si>
  <si>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</si>
  <si>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</si>
  <si>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</si>
  <si>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</si>
  <si>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</si>
  <si>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</si>
  <si>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</si>
  <si>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</si>
  <si>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</si>
  <si>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</si>
  <si>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</si>
  <si>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</si>
  <si>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</si>
  <si>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</si>
  <si>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</si>
  <si>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</si>
  <si>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</si>
  <si>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</si>
  <si>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</si>
  <si>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</si>
  <si>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</si>
  <si>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</si>
  <si>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</si>
  <si>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</si>
  <si>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</si>
  <si>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</si>
  <si>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</si>
  <si>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</si>
  <si>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</si>
  <si>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</si>
  <si>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</si>
  <si>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</si>
  <si>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</si>
  <si>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</si>
  <si>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</si>
  <si>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</si>
  <si>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</si>
  <si>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</si>
  <si>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</si>
  <si>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</si>
  <si>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</si>
  <si>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</si>
  <si>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</si>
  <si>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</si>
  <si>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</si>
  <si>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</si>
  <si>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</si>
  <si>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</si>
  <si>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</si>
  <si>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</si>
  <si>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</si>
  <si>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</si>
  <si>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</si>
  <si>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</si>
  <si>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</si>
  <si>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</si>
  <si>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</si>
  <si>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</si>
  <si>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</si>
  <si>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</si>
  <si>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</si>
  <si>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</si>
  <si>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</si>
  <si>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</si>
  <si>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</si>
  <si>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</si>
  <si>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</si>
  <si>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</si>
  <si>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</si>
  <si>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</si>
  <si>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</si>
  <si>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</si>
  <si>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</si>
  <si>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</si>
  <si>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</si>
  <si>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</si>
  <si>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</si>
  <si>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</si>
  <si>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</si>
  <si>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</si>
  <si>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</si>
  <si>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</si>
  <si>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</si>
  <si>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</si>
  <si>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</si>
  <si>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</si>
  <si>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</si>
  <si>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</si>
  <si>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</si>
  <si>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</si>
  <si>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</si>
  <si>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</si>
  <si>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</si>
  <si>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</si>
  <si>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</si>
  <si>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</si>
  <si>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</si>
  <si>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</si>
  <si>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</si>
  <si>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</si>
  <si>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</si>
  <si>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</si>
  <si>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</si>
  <si>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</si>
  <si>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</si>
  <si>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</si>
  <si>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</si>
  <si>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</si>
  <si>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</si>
  <si>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</si>
  <si>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</si>
  <si>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</si>
  <si>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</si>
  <si>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</si>
  <si>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</si>
  <si>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</si>
  <si>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</si>
  <si>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</si>
  <si>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</si>
  <si>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</si>
  <si>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</si>
  <si>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</si>
  <si>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</si>
  <si>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</si>
  <si>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</si>
  <si>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</si>
  <si>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</si>
  <si>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</si>
  <si>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</si>
  <si>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</si>
  <si>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</si>
  <si>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</si>
  <si>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</si>
  <si>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</si>
  <si>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</si>
  <si>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</si>
  <si>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</si>
  <si>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</si>
  <si>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</si>
  <si>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</si>
  <si>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</si>
  <si>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</si>
  <si>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</si>
  <si>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</si>
  <si>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</si>
  <si>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</si>
  <si>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</si>
  <si>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</si>
  <si>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</si>
  <si>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</si>
  <si>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</si>
  <si>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</si>
  <si>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</si>
  <si>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</si>
  <si>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</si>
  <si>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</si>
  <si>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</si>
  <si>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</si>
  <si>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</si>
  <si>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</si>
  <si>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</si>
  <si>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</si>
  <si>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</si>
  <si>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</si>
  <si>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</si>
  <si>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</si>
  <si>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</si>
  <si>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</si>
  <si>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</si>
  <si>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</si>
  <si>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</si>
  <si>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</si>
  <si>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</si>
  <si>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</si>
  <si>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</si>
  <si>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</si>
  <si>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</si>
  <si>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</si>
  <si>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</si>
  <si>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</si>
  <si>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</si>
  <si>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</si>
  <si>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</si>
  <si>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</si>
  <si>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</si>
  <si>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</si>
  <si>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</si>
  <si>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</si>
  <si>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</si>
  <si>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</si>
  <si>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</si>
  <si>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</si>
  <si>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</si>
  <si>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</si>
  <si>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</si>
  <si>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</si>
  <si>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</si>
  <si>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</si>
  <si>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</si>
  <si>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</si>
  <si>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</si>
  <si>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</si>
  <si>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</si>
  <si>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</si>
  <si>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</si>
  <si>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</si>
  <si>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</si>
  <si>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</si>
  <si>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</si>
  <si>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</si>
  <si>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</si>
  <si>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</si>
  <si>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</si>
  <si>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</si>
  <si>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</si>
  <si>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</si>
  <si>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</si>
  <si>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</si>
  <si>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</si>
  <si>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</si>
  <si>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</si>
  <si>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</si>
  <si>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</si>
  <si>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</si>
  <si>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</si>
  <si>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</si>
  <si>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</si>
  <si>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</si>
  <si>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</si>
  <si>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</si>
  <si>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</si>
  <si>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</si>
  <si>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</si>
  <si>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</si>
  <si>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</si>
  <si>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</si>
  <si>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</si>
  <si>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</si>
  <si>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</si>
  <si>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</si>
  <si>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</si>
  <si>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</si>
  <si>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</si>
  <si>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</si>
  <si>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</si>
  <si>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</si>
  <si>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</si>
  <si>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</si>
  <si>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</si>
  <si>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</si>
  <si>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</si>
  <si>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</si>
  <si>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</si>
  <si>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</si>
  <si>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</si>
  <si>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</si>
  <si>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</si>
  <si>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</si>
  <si>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</si>
  <si>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</si>
  <si>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</si>
  <si>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</si>
  <si>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</si>
  <si>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</si>
  <si>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</si>
  <si>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</si>
  <si>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</si>
  <si>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</si>
  <si>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</si>
  <si>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</si>
  <si>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</si>
  <si>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</si>
  <si>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</si>
  <si>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</si>
  <si>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</si>
  <si>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</si>
  <si>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</si>
  <si>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</si>
  <si>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</si>
  <si>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</si>
  <si>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</si>
  <si>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</si>
  <si>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</si>
  <si>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</si>
  <si>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</si>
  <si>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</si>
  <si>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</si>
  <si>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</si>
  <si>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</si>
  <si>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</si>
  <si>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</si>
  <si>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</si>
  <si>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</si>
  <si>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</si>
  <si>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</si>
  <si>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</si>
  <si>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</si>
  <si>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</si>
  <si>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</si>
  <si>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</si>
  <si>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</si>
  <si>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</si>
  <si>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</si>
  <si>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</si>
  <si>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</si>
  <si>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</si>
  <si>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</si>
  <si>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</si>
  <si>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</si>
  <si>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</si>
  <si>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</si>
  <si>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</si>
  <si>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</si>
  <si>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</si>
  <si>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</si>
  <si>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</si>
  <si>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</si>
  <si>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</si>
  <si>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</si>
  <si>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</si>
  <si>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</si>
  <si>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</si>
  <si>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</si>
  <si>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</si>
  <si>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</si>
  <si>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</si>
  <si>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</si>
  <si>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</si>
  <si>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</si>
  <si>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</si>
  <si>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</si>
  <si>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</si>
  <si>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</si>
  <si>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</si>
  <si>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</si>
  <si>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</si>
  <si>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</si>
  <si>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</si>
  <si>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</si>
  <si>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</si>
  <si>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</si>
  <si>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</si>
  <si>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</si>
  <si>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</si>
  <si>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</si>
  <si>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</si>
  <si>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</si>
  <si>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</si>
  <si>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</si>
  <si>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</si>
  <si>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</si>
  <si>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</si>
  <si>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</si>
  <si>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</si>
  <si>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</si>
  <si>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</si>
  <si>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</si>
  <si>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</si>
  <si>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</si>
  <si>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</si>
  <si>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</si>
  <si>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</si>
  <si>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</si>
  <si>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</si>
  <si>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</si>
  <si>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</si>
  <si>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</si>
  <si>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</si>
  <si>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</si>
  <si>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</si>
  <si>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</si>
  <si>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</si>
  <si>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</si>
  <si>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</si>
  <si>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</si>
  <si>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</si>
  <si>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</si>
  <si>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</si>
  <si>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</si>
  <si>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</si>
  <si>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</si>
  <si>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</si>
  <si>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</si>
  <si>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</si>
  <si>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</si>
  <si>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</si>
  <si>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</si>
  <si>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</si>
  <si>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</si>
  <si>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</si>
  <si>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</si>
  <si>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</si>
  <si>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</si>
  <si>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</si>
  <si>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</si>
  <si>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</si>
  <si>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</si>
  <si>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</si>
  <si>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</si>
  <si>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</si>
  <si>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</si>
  <si>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</si>
  <si>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</si>
  <si>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</si>
  <si>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</si>
  <si>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</si>
  <si>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</si>
  <si>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</si>
  <si>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</si>
  <si>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</si>
  <si>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</si>
  <si>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</si>
  <si>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</si>
  <si>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</si>
  <si>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</si>
  <si>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</si>
  <si>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</si>
  <si>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</si>
  <si>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</si>
  <si>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</si>
  <si>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</si>
  <si>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</si>
  <si>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</si>
  <si>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</si>
  <si>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</si>
  <si>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</si>
  <si>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</si>
  <si>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</si>
  <si>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</si>
  <si>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</si>
  <si>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</si>
  <si>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</si>
  <si>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</si>
  <si>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</si>
  <si>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</si>
  <si>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</si>
  <si>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</si>
  <si>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</si>
  <si>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</si>
  <si>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</si>
  <si>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</si>
  <si>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</si>
  <si>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</si>
  <si>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</si>
  <si>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</si>
  <si>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</si>
  <si>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</si>
  <si>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</si>
  <si>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</si>
  <si>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</si>
  <si>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</si>
  <si>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</si>
  <si>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</si>
  <si>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</si>
  <si>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</si>
  <si>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</si>
  <si>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</si>
  <si>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</si>
  <si>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</si>
  <si>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</si>
  <si>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</si>
  <si>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</si>
  <si>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</si>
  <si>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</si>
  <si>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</si>
  <si>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</si>
  <si>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</si>
  <si>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</si>
  <si>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</si>
  <si>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</si>
  <si>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</si>
  <si>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</si>
  <si>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</si>
  <si>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</si>
  <si>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</si>
  <si>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</si>
  <si>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</si>
  <si>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</si>
  <si>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</si>
  <si>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</si>
  <si>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</si>
  <si>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</si>
  <si>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</si>
  <si>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</si>
  <si>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</si>
  <si>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</si>
  <si>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</si>
  <si>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</si>
  <si>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</si>
  <si>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</si>
  <si>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</si>
  <si>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</si>
  <si>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</si>
  <si>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</si>
  <si>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</si>
  <si>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</si>
  <si>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</si>
  <si>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</si>
  <si>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</si>
  <si>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</si>
  <si>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</si>
  <si>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</si>
  <si>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</si>
  <si>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</si>
  <si>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</si>
  <si>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</si>
  <si>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</si>
  <si>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</si>
  <si>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</si>
  <si>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</si>
  <si>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</si>
  <si>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</si>
  <si>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</si>
  <si>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</si>
  <si>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</si>
  <si>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</si>
  <si>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</si>
  <si>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</si>
  <si>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</si>
  <si>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</si>
  <si>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</si>
  <si>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</si>
  <si>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</si>
  <si>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</si>
  <si>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</si>
  <si>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</si>
  <si>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</si>
  <si>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</si>
  <si>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</si>
  <si>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</si>
  <si>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</si>
  <si>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</si>
  <si>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</si>
  <si>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</si>
  <si>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</si>
  <si>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</si>
  <si>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</si>
  <si>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</si>
  <si>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</si>
  <si>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</si>
  <si>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</si>
  <si>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</si>
  <si>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</si>
  <si>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</si>
  <si>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</si>
  <si>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</si>
  <si>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</si>
  <si>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</si>
  <si>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</si>
  <si>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</si>
  <si>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</si>
  <si>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</si>
  <si>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</si>
  <si>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</si>
  <si>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</si>
  <si>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</si>
  <si>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</si>
  <si>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</si>
  <si>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</si>
  <si>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</si>
  <si>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</si>
  <si>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</si>
  <si>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</si>
  <si>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</si>
  <si>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</si>
  <si>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</si>
  <si>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</si>
  <si>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</si>
  <si>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</si>
  <si>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</si>
  <si>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</si>
  <si>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</si>
  <si>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</si>
  <si>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</si>
  <si>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</si>
  <si>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</si>
  <si>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</si>
  <si>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</si>
  <si>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</si>
  <si>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</si>
  <si>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</si>
  <si>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</si>
  <si>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</si>
  <si>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</si>
  <si>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</si>
  <si>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</si>
  <si>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</si>
  <si>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</si>
  <si>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</si>
  <si>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</si>
  <si>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</si>
  <si>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</si>
  <si>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</si>
  <si>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</si>
  <si>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</si>
  <si>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</si>
  <si>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</si>
  <si>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</si>
  <si>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</si>
  <si>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</si>
  <si>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</si>
  <si>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</si>
  <si>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</si>
  <si>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</si>
  <si>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</si>
  <si>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</si>
  <si>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</si>
  <si>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</si>
  <si>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</si>
  <si>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</si>
  <si>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</si>
  <si>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</si>
  <si>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</si>
  <si>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</si>
  <si>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</si>
  <si>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</si>
  <si>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</si>
  <si>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</si>
  <si>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</si>
  <si>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</si>
  <si>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</si>
  <si>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</si>
  <si>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</si>
  <si>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</si>
  <si>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</si>
  <si>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</si>
  <si>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</si>
  <si>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</si>
  <si>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</si>
  <si>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</si>
  <si>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</si>
  <si>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</si>
  <si>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</si>
  <si>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</si>
  <si>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</si>
  <si>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</si>
  <si>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</si>
  <si>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</si>
  <si>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</si>
  <si>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</si>
  <si>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</si>
  <si>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</si>
  <si>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</si>
  <si>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</si>
  <si>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</si>
  <si>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</si>
  <si>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</si>
  <si>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</si>
  <si>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</si>
  <si>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</si>
  <si>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</si>
  <si>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</si>
  <si>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</si>
  <si>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</si>
  <si>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</si>
  <si>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</si>
  <si>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</si>
  <si>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</si>
  <si>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</si>
  <si>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</si>
  <si>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</si>
  <si>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</si>
  <si>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</si>
  <si>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</si>
  <si>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</si>
  <si>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</si>
  <si>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</si>
  <si>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</si>
  <si>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</si>
  <si>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</si>
  <si>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</si>
  <si>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</si>
  <si>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</si>
  <si>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</si>
  <si>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</si>
  <si>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</si>
  <si>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</si>
  <si>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</si>
  <si>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</si>
  <si>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</si>
  <si>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</si>
  <si>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</si>
  <si>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</si>
  <si>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</si>
  <si>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</si>
  <si>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</si>
  <si>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</si>
  <si>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</si>
  <si>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</si>
  <si>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</si>
  <si>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</si>
  <si>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</si>
  <si>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</si>
  <si>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</si>
  <si>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</si>
  <si>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</si>
  <si>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</si>
  <si>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</si>
  <si>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</si>
  <si>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</si>
  <si>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</si>
  <si>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</si>
  <si>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</si>
  <si>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</si>
  <si>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</si>
  <si>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</si>
  <si>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</si>
  <si>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</si>
  <si>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</si>
  <si>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</si>
  <si>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</si>
  <si>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</si>
  <si>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</si>
  <si>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</si>
  <si>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</si>
  <si>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</si>
  <si>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</si>
  <si>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</si>
  <si>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</si>
  <si>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</si>
  <si>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</si>
  <si>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</si>
  <si>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</si>
  <si>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</si>
  <si>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</si>
  <si>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</si>
  <si>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</si>
  <si>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</si>
  <si>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</si>
  <si>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</si>
  <si>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</si>
  <si>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</si>
  <si>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</si>
  <si>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</si>
  <si>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</si>
  <si>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</si>
  <si>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</si>
  <si>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</si>
  <si>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</si>
  <si>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</si>
  <si>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</si>
  <si>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</si>
  <si>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</si>
  <si>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</si>
  <si>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</si>
  <si>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</si>
  <si>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</si>
  <si>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</si>
  <si>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</si>
  <si>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</si>
  <si>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</si>
  <si>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</si>
  <si>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</si>
  <si>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</si>
  <si>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</si>
  <si>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</si>
  <si>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</si>
  <si>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</si>
  <si>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</si>
  <si>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</si>
  <si>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</si>
  <si>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</si>
  <si>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</si>
  <si>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</si>
  <si>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</si>
  <si>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</si>
  <si>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</si>
  <si>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</si>
  <si>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</si>
  <si>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</si>
  <si>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</si>
  <si>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</si>
  <si>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</si>
  <si>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</si>
  <si>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</si>
  <si>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</si>
  <si>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</si>
  <si>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</si>
  <si>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</si>
  <si>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</si>
  <si>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</si>
  <si>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</si>
  <si>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</si>
  <si>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</si>
  <si>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</si>
  <si>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</si>
  <si>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</si>
  <si>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</si>
  <si>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</si>
  <si>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</si>
  <si>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</si>
  <si>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</si>
  <si>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</si>
  <si>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</si>
  <si>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</si>
  <si>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</si>
  <si>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</si>
  <si>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</si>
  <si>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</si>
  <si>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</si>
  <si>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</si>
  <si>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</si>
  <si>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</si>
  <si>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</si>
  <si>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</si>
  <si>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</si>
  <si>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</si>
  <si>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</si>
  <si>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</si>
  <si>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</si>
  <si>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</si>
  <si>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</si>
  <si>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</si>
  <si>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</si>
  <si>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</si>
  <si>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</si>
  <si>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</si>
  <si>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</si>
  <si>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</si>
  <si>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</si>
  <si>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</si>
  <si>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</si>
  <si>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</si>
  <si>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</si>
  <si>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</si>
  <si>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</si>
  <si>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</si>
  <si>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</si>
  <si>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</si>
  <si>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</si>
  <si>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</si>
  <si>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</si>
  <si>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</si>
  <si>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</si>
  <si>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</si>
  <si>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</si>
  <si>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</si>
  <si>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</si>
  <si>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</si>
  <si>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</si>
  <si>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</si>
  <si>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</si>
  <si>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</si>
  <si>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</si>
  <si>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</si>
  <si>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</si>
  <si>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</si>
  <si>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</si>
  <si>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</si>
  <si>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</si>
  <si>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</si>
  <si>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</si>
  <si>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</si>
  <si>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</si>
  <si>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</si>
  <si>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</si>
  <si>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</si>
  <si>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</si>
  <si>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</si>
  <si>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</si>
  <si>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</si>
  <si>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</si>
  <si>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</si>
  <si>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</si>
  <si>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</si>
  <si>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</si>
  <si>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</si>
  <si>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</si>
  <si>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</si>
  <si>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</si>
  <si>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</si>
  <si>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</si>
  <si>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</si>
  <si>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</si>
  <si>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</si>
  <si>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</si>
  <si>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</si>
  <si>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</si>
  <si>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</si>
  <si>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</si>
  <si>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</si>
  <si>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</si>
  <si>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</si>
  <si>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</si>
  <si>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</si>
  <si>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</si>
  <si>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</si>
  <si>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</si>
  <si>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</si>
  <si>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</si>
  <si>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</si>
  <si>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</si>
  <si>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</si>
  <si>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</si>
  <si>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</si>
  <si>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</si>
  <si>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</si>
  <si>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</si>
  <si>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</si>
  <si>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</si>
  <si>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</si>
  <si>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</si>
  <si>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</si>
  <si>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</si>
  <si>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</si>
  <si>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</si>
  <si>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</si>
  <si>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</si>
  <si>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</si>
  <si>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</si>
  <si>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</si>
  <si>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</si>
  <si>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</si>
  <si>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</si>
  <si>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</si>
  <si>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</si>
  <si>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</si>
  <si>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</si>
  <si>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</si>
  <si>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</si>
  <si>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</si>
  <si>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</si>
  <si>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</si>
  <si>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</si>
  <si>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</si>
  <si>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</si>
  <si>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</si>
  <si>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</si>
  <si>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</si>
  <si>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</si>
  <si>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</si>
  <si>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</si>
  <si>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</si>
  <si>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</si>
  <si>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</si>
  <si>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</si>
  <si>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</si>
  <si>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</si>
  <si>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</si>
  <si>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</si>
  <si>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</si>
  <si>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</si>
  <si>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</si>
  <si>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</si>
  <si>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</si>
  <si>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</si>
  <si>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</si>
  <si>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</si>
  <si>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</si>
  <si>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</si>
  <si>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</si>
  <si>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</si>
  <si>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</si>
  <si>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</si>
  <si>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</si>
  <si>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</si>
  <si>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</si>
  <si>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</si>
  <si>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</si>
  <si>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</si>
  <si>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</si>
  <si>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</si>
  <si>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</si>
  <si>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</si>
  <si>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</si>
  <si>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</si>
  <si>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</si>
  <si>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</si>
  <si>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</si>
  <si>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</si>
  <si>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</si>
  <si>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</si>
  <si>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</si>
  <si>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</si>
  <si>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</si>
  <si>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</si>
  <si>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</si>
  <si>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</si>
  <si>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</si>
  <si>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</si>
  <si>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</si>
  <si>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</si>
  <si>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</si>
  <si>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</si>
  <si>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</si>
  <si>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</si>
  <si>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</si>
  <si>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</si>
  <si>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</si>
  <si>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</si>
  <si>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</si>
  <si>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</si>
  <si>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</si>
  <si>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</si>
  <si>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</si>
  <si>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</si>
  <si>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</si>
  <si>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</si>
  <si>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</si>
  <si>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</si>
  <si>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</si>
  <si>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</si>
  <si>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</si>
  <si>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</si>
  <si>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</si>
  <si>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</si>
  <si>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</si>
  <si>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</si>
  <si>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</si>
  <si>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</si>
  <si>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</si>
  <si>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</si>
  <si>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</si>
  <si>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</si>
  <si>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</si>
  <si>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</si>
  <si>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</si>
  <si>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</si>
  <si>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</si>
  <si>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</si>
  <si>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</si>
  <si>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</si>
  <si>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</si>
  <si>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</si>
  <si>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</si>
  <si>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</si>
  <si>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</si>
  <si>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</si>
  <si>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</si>
  <si>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</si>
  <si>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</si>
  <si>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</si>
  <si>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</si>
  <si>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</si>
  <si>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</si>
  <si>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</si>
  <si>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</si>
  <si>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</si>
  <si>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</si>
  <si>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</si>
  <si>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</si>
  <si>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</si>
  <si>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</si>
  <si>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</si>
  <si>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</si>
  <si>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</si>
  <si>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</si>
  <si>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</si>
  <si>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</si>
  <si>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</si>
  <si>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</si>
  <si>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</si>
  <si>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</si>
  <si>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</si>
  <si>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</si>
  <si>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</si>
  <si>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</si>
  <si>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</si>
  <si>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</si>
  <si>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</si>
  <si>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</si>
  <si>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</si>
  <si>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</si>
  <si>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</si>
  <si>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</si>
  <si>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</si>
  <si>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</si>
  <si>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</si>
  <si>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</si>
  <si>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</si>
  <si>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</si>
  <si>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</si>
  <si>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</si>
  <si>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</si>
  <si>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</si>
  <si>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</si>
  <si>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</si>
  <si>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</si>
  <si>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</si>
  <si>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</si>
  <si>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</si>
  <si>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</si>
  <si>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</si>
  <si>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</si>
  <si>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</si>
  <si>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</si>
  <si>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</si>
  <si>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</si>
  <si>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</si>
  <si>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</si>
  <si>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</si>
  <si>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</si>
  <si>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</si>
  <si>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</si>
  <si>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</si>
  <si>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</si>
  <si>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</si>
  <si>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</si>
  <si>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</si>
  <si>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</si>
  <si>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</si>
  <si>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</si>
  <si>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</si>
  <si>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</si>
  <si>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</si>
  <si>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</si>
  <si>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</si>
  <si>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</si>
  <si>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</si>
  <si>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</si>
  <si>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</si>
  <si>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</si>
  <si>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</si>
  <si>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</si>
  <si>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</si>
  <si>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</si>
  <si>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</si>
  <si>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</si>
  <si>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</si>
  <si>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</si>
  <si>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</si>
  <si>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</si>
  <si>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</si>
  <si>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</si>
  <si>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</si>
  <si>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</si>
  <si>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</si>
  <si>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</si>
  <si>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</si>
  <si>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</si>
  <si>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</si>
  <si>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</si>
  <si>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</si>
  <si>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</si>
  <si>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</si>
  <si>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</si>
  <si>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</si>
  <si>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</si>
  <si>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</si>
  <si>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</si>
  <si>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</si>
  <si>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</si>
  <si>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</si>
  <si>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</si>
  <si>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</si>
  <si>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</si>
  <si>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</si>
  <si>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</si>
  <si>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</si>
  <si>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</si>
  <si>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</si>
  <si>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</si>
  <si>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</si>
  <si>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</si>
  <si>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</si>
  <si>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</si>
  <si>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</si>
  <si>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</si>
  <si>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</si>
  <si>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</si>
  <si>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</si>
  <si>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</si>
  <si>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</si>
  <si>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</si>
  <si>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</si>
  <si>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</si>
  <si>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</si>
  <si>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</si>
  <si>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</si>
  <si>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</si>
  <si>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</si>
  <si>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</si>
  <si>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</si>
  <si>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</si>
  <si>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</si>
  <si>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</si>
  <si>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</si>
  <si>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</si>
  <si>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</si>
  <si>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</si>
  <si>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</si>
  <si>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</si>
  <si>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</si>
  <si>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</si>
  <si>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</si>
  <si>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</si>
  <si>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</si>
  <si>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</si>
  <si>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</si>
  <si>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</si>
  <si>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</si>
  <si>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</si>
  <si>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</si>
  <si>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</si>
  <si>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</si>
  <si>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</si>
  <si>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</si>
  <si>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</si>
  <si>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</si>
  <si>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</si>
  <si>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</si>
  <si>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</si>
  <si>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</si>
  <si>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</si>
  <si>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</si>
  <si>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</si>
  <si>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</si>
  <si>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</si>
  <si>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</si>
  <si>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</si>
  <si>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</si>
  <si>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</si>
  <si>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</si>
  <si>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</si>
  <si>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</si>
  <si>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</si>
  <si>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</si>
  <si>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</si>
  <si>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</si>
  <si>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</si>
  <si>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</si>
  <si>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</si>
  <si>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</si>
  <si>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</si>
  <si>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</si>
  <si>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</si>
  <si>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</si>
  <si>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</si>
  <si>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</si>
  <si>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</si>
  <si>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</si>
  <si>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</si>
  <si>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</si>
  <si>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</si>
  <si>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</si>
  <si>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</si>
  <si>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</si>
  <si>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</si>
  <si>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</si>
  <si>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</si>
  <si>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</si>
  <si>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</si>
  <si>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</si>
  <si>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</si>
  <si>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</si>
  <si>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</si>
  <si>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</si>
  <si>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</si>
  <si>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</si>
  <si>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</si>
  <si>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</si>
  <si>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</si>
  <si>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</si>
  <si>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</si>
  <si>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</si>
  <si>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</si>
  <si>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</si>
  <si>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</si>
  <si>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</si>
  <si>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</si>
  <si>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</si>
  <si>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</si>
  <si>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</si>
  <si>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</si>
  <si>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</si>
  <si>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</si>
  <si>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</si>
  <si>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</si>
  <si>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</si>
  <si>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</si>
  <si>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</si>
  <si>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</si>
  <si>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</si>
  <si>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</si>
  <si>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</si>
  <si>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</si>
  <si>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</si>
  <si>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</si>
  <si>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</si>
  <si>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</si>
  <si>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</si>
  <si>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</si>
  <si>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</si>
  <si>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</si>
  <si>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</si>
  <si>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</si>
  <si>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</si>
  <si>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</si>
  <si>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</si>
  <si>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</si>
  <si>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</si>
  <si>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</si>
  <si>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</si>
  <si>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</si>
  <si>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</si>
  <si>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</si>
  <si>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</si>
  <si>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</si>
  <si>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</si>
  <si>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</si>
  <si>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</si>
  <si>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</si>
  <si>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</si>
  <si>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</si>
  <si>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</si>
  <si>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</si>
  <si>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</si>
  <si>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</si>
  <si>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</si>
  <si>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</si>
  <si>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</si>
  <si>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</si>
  <si>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</si>
  <si>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</si>
  <si>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</si>
  <si>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</si>
  <si>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</si>
  <si>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</si>
  <si>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</si>
  <si>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</si>
  <si>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</si>
  <si>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</si>
  <si>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</si>
  <si>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</si>
  <si>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</si>
  <si>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</si>
  <si>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</si>
  <si>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</si>
  <si>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</si>
  <si>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</si>
  <si>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</si>
  <si>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</si>
  <si>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</si>
  <si>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</si>
  <si>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</si>
  <si>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</si>
  <si>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</si>
  <si>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</si>
  <si>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</si>
  <si>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</si>
  <si>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</si>
  <si>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</si>
  <si>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</si>
  <si>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</si>
  <si>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</si>
  <si>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</si>
  <si>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</si>
  <si>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</si>
  <si>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</si>
  <si>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</si>
  <si>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</si>
  <si>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</si>
  <si>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</si>
  <si>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</si>
  <si>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</si>
  <si>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</si>
  <si>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</si>
  <si>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</si>
  <si>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</si>
  <si>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</si>
  <si>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</si>
  <si>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</si>
  <si>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</si>
  <si>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</si>
  <si>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</si>
  <si>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</si>
  <si>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</si>
  <si>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</si>
  <si>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</si>
  <si>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</si>
  <si>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</si>
  <si>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</si>
  <si>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</si>
  <si>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</si>
  <si>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</si>
  <si>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</si>
  <si>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</si>
  <si>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</si>
  <si>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</si>
  <si>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</si>
  <si>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</si>
  <si>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</si>
  <si>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</si>
  <si>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</si>
  <si>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</si>
  <si>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</si>
  <si>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</si>
  <si>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</si>
  <si>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</si>
  <si>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</si>
  <si>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</si>
  <si>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</si>
  <si>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</si>
  <si>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</si>
  <si>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</si>
  <si>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</si>
  <si>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</si>
  <si>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</si>
  <si>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</si>
  <si>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</si>
  <si>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</si>
  <si>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</si>
  <si>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</si>
  <si>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</si>
  <si>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</si>
  <si>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</si>
  <si>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</si>
  <si>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</si>
  <si>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</si>
  <si>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</si>
  <si>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</si>
  <si>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</si>
  <si>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</si>
  <si>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</si>
  <si>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</si>
  <si>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</si>
  <si>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</si>
  <si>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</si>
  <si>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</si>
  <si>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</si>
  <si>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</si>
  <si>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</si>
  <si>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</si>
  <si>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</si>
  <si>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</si>
  <si>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</si>
  <si>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</si>
  <si>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</si>
  <si>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</si>
  <si>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</si>
  <si>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</si>
  <si>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</si>
  <si>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</si>
  <si>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</si>
  <si>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</si>
  <si>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</si>
  <si>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</si>
  <si>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</si>
  <si>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</si>
  <si>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</si>
  <si>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</si>
  <si>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</si>
  <si>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</si>
  <si>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</si>
  <si>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</si>
  <si>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</si>
  <si>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</si>
  <si>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</si>
  <si>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</si>
  <si>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</si>
  <si>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</si>
  <si>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</si>
  <si>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</si>
  <si>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</si>
  <si>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</si>
  <si>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</si>
  <si>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</si>
  <si>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</si>
  <si>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</si>
  <si>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</si>
  <si>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</si>
  <si>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</si>
  <si>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</si>
  <si>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</si>
  <si>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</si>
  <si>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</si>
  <si>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</si>
  <si>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</si>
  <si>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</si>
  <si>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</si>
  <si>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</si>
  <si>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</si>
  <si>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</si>
  <si>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</si>
  <si>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</si>
  <si>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</si>
  <si>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</si>
  <si>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</si>
  <si>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</si>
  <si>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</si>
  <si>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</si>
  <si>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</si>
  <si>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</si>
  <si>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</si>
  <si>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</si>
  <si>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</si>
  <si>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</si>
  <si>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</si>
  <si>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</si>
  <si>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</si>
  <si>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</si>
  <si>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</si>
  <si>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</si>
  <si>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</si>
  <si>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</si>
  <si>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</si>
  <si>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</si>
  <si>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</si>
  <si>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</si>
  <si>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</si>
  <si>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</si>
  <si>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</si>
  <si>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</si>
  <si>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</si>
  <si>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</si>
  <si>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</si>
  <si>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</si>
  <si>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</si>
  <si>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</si>
  <si>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</si>
  <si>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</si>
  <si>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</si>
  <si>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</si>
  <si>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</si>
  <si>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</si>
  <si>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</si>
  <si>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</si>
  <si>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</si>
  <si>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</si>
  <si>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</si>
  <si>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</si>
  <si>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</si>
  <si>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</si>
  <si>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</si>
  <si>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</si>
  <si>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</si>
  <si>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</si>
  <si>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</si>
  <si>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</si>
  <si>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</si>
  <si>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</si>
  <si>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</si>
  <si>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</si>
  <si>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</si>
  <si>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</si>
  <si>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</si>
  <si>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</si>
  <si>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</si>
  <si>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</si>
  <si>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</si>
  <si>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</si>
  <si>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</si>
  <si>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</si>
  <si>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</si>
  <si>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</si>
  <si>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</si>
  <si>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</si>
  <si>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</si>
  <si>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</si>
  <si>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</si>
  <si>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</si>
  <si>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</si>
  <si>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</si>
  <si>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</si>
  <si>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</si>
  <si>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</si>
  <si>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</si>
  <si>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</si>
  <si>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</si>
  <si>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</si>
  <si>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</si>
  <si>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</si>
  <si>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</si>
  <si>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</si>
  <si>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</si>
  <si>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</si>
  <si>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</si>
  <si>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</si>
  <si>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</si>
  <si>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</si>
  <si>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</si>
  <si>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</si>
  <si>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</si>
  <si>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</si>
  <si>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</si>
  <si>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</si>
  <si>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</si>
  <si>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</si>
  <si>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</si>
  <si>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</si>
  <si>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</si>
  <si>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</si>
  <si>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</si>
  <si>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</si>
  <si>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</si>
  <si>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</si>
  <si>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</si>
  <si>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</si>
  <si>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</si>
  <si>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</si>
  <si>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</si>
  <si>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</si>
  <si>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</si>
  <si>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</si>
  <si>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</si>
  <si>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</si>
  <si>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</si>
  <si>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</si>
  <si>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</si>
  <si>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</si>
  <si>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</si>
  <si>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</si>
  <si>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</si>
  <si>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</si>
  <si>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</si>
  <si>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</si>
  <si>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</si>
  <si>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</si>
  <si>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</si>
  <si>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</si>
  <si>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</si>
  <si>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</si>
  <si>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</si>
  <si>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</si>
  <si>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</si>
  <si>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</si>
  <si>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</si>
  <si>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</si>
  <si>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</si>
  <si>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</si>
  <si>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</si>
  <si>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</si>
  <si>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</si>
  <si>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</si>
  <si>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</si>
  <si>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</si>
  <si>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</si>
  <si>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</si>
  <si>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</si>
  <si>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</si>
  <si>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</si>
  <si>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</si>
  <si>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</si>
  <si>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</si>
  <si>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</si>
  <si>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</si>
  <si>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</si>
  <si>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</si>
  <si>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</si>
  <si>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</si>
  <si>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</si>
  <si>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</si>
  <si>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</si>
  <si>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</si>
  <si>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</si>
  <si>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</si>
  <si>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</si>
  <si>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</si>
  <si>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</si>
  <si>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</si>
  <si>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</si>
  <si>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</si>
  <si>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</si>
  <si>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</si>
  <si>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</si>
  <si>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</si>
  <si>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</si>
  <si>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</si>
  <si>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</si>
  <si>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</si>
  <si>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</si>
  <si>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</si>
  <si>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</si>
  <si>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</si>
  <si>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</si>
  <si>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</si>
  <si>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</si>
  <si>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</si>
  <si>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</si>
  <si>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</si>
  <si>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</si>
  <si>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</si>
  <si>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</si>
  <si>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</si>
  <si>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</si>
  <si>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</si>
  <si>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</si>
  <si>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</si>
  <si>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</si>
  <si>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</si>
  <si>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</si>
  <si>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</si>
  <si>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</si>
  <si>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</si>
  <si>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</si>
  <si>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</si>
  <si>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</si>
  <si>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</si>
  <si>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</si>
  <si>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</si>
  <si>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</si>
  <si>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</si>
  <si>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</si>
  <si>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</si>
  <si>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</si>
  <si>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</si>
  <si>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</si>
  <si>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</si>
  <si>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</si>
  <si>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</si>
  <si>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</si>
  <si>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</si>
  <si>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</si>
  <si>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</si>
  <si>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</si>
  <si>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</si>
  <si>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</si>
  <si>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</si>
  <si>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</si>
  <si>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</si>
  <si>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</si>
  <si>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</si>
  <si>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</si>
  <si>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</si>
  <si>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</si>
  <si>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</si>
  <si>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</si>
  <si>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</si>
  <si>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</si>
  <si>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</si>
  <si>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</si>
  <si>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</si>
  <si>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</si>
  <si>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</si>
  <si>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</si>
  <si>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</si>
  <si>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</si>
  <si>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</si>
  <si>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</si>
  <si>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</si>
  <si>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</si>
  <si>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</si>
  <si>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</si>
  <si>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</si>
  <si>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</si>
  <si>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</si>
  <si>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</si>
  <si>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</si>
  <si>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</si>
  <si>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</si>
  <si>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</si>
  <si>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</si>
  <si>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</si>
  <si>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</si>
  <si>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</si>
  <si>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</si>
  <si>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</si>
  <si>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</si>
  <si>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</si>
  <si>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</si>
  <si>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</si>
  <si>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</si>
  <si>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</si>
  <si>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</si>
  <si>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</si>
  <si>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</si>
  <si>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</si>
  <si>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</si>
  <si>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</si>
  <si>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</si>
  <si>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</si>
  <si>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</si>
  <si>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</si>
  <si>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</si>
  <si>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</si>
  <si>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</si>
  <si>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</si>
  <si>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</si>
  <si>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</si>
  <si>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</si>
  <si>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</si>
  <si>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</si>
  <si>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</si>
  <si>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</si>
  <si>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</si>
  <si>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</si>
  <si>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</si>
  <si>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</si>
  <si>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</si>
  <si>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</si>
  <si>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</si>
  <si>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</si>
  <si>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</si>
  <si>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</si>
  <si>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</si>
  <si>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</si>
  <si>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</si>
  <si>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</si>
  <si>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</si>
  <si>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</si>
  <si>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</si>
  <si>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</si>
  <si>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</si>
  <si>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</si>
  <si>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</si>
  <si>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</si>
  <si>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</si>
  <si>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</si>
  <si>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</si>
  <si>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</si>
  <si>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</si>
  <si>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</si>
  <si>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</si>
  <si>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</si>
  <si>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</si>
  <si>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</si>
  <si>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</si>
  <si>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</si>
  <si>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</si>
  <si>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</si>
  <si>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</si>
  <si>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</si>
  <si>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</si>
  <si>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</si>
  <si>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</si>
  <si>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</si>
  <si>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</si>
  <si>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</si>
  <si>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</si>
  <si>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</si>
  <si>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</si>
  <si>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</si>
  <si>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</si>
  <si>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</si>
  <si>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</si>
  <si>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</si>
  <si>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</si>
  <si>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</si>
  <si>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</si>
  <si>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</si>
  <si>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</si>
  <si>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</si>
  <si>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</si>
  <si>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</si>
  <si>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</si>
  <si>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</si>
  <si>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</si>
  <si>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</si>
  <si>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</si>
  <si>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</si>
  <si>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</si>
  <si>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</si>
  <si>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</si>
  <si>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</si>
  <si>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</si>
  <si>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</si>
  <si>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</si>
  <si>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</si>
  <si>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</si>
  <si>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</si>
  <si>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</si>
  <si>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</si>
  <si>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</si>
  <si>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</si>
  <si>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</si>
  <si>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</si>
  <si>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</si>
  <si>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</si>
  <si>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</si>
  <si>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</si>
  <si>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</si>
  <si>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</si>
  <si>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</si>
  <si>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</si>
  <si>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</si>
  <si>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</si>
  <si>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</si>
  <si>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</si>
  <si>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</si>
  <si>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</si>
  <si>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</si>
  <si>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</si>
  <si>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</si>
  <si>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</si>
  <si>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</si>
  <si>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</si>
  <si>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</si>
  <si>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</si>
  <si>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</si>
  <si>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</si>
  <si>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</si>
  <si>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</si>
  <si>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</si>
  <si>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</si>
  <si>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</si>
  <si>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</si>
  <si>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</si>
  <si>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</si>
  <si>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</si>
  <si>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</si>
  <si>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</si>
  <si>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</si>
  <si>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</si>
  <si>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</si>
  <si>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</si>
  <si>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</si>
  <si>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</si>
  <si>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</si>
  <si>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</si>
  <si>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</si>
  <si>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</si>
  <si>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</si>
  <si>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</si>
  <si>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</si>
  <si>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</si>
  <si>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</si>
  <si>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</si>
  <si>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</si>
  <si>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</si>
  <si>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</si>
  <si>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</si>
  <si>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</si>
  <si>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</si>
  <si>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</si>
  <si>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</si>
  <si>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</si>
  <si>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</si>
  <si>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</si>
  <si>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</si>
  <si>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</si>
  <si>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</si>
  <si>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</si>
  <si>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</si>
  <si>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</si>
  <si>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</si>
  <si>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</si>
  <si>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</si>
  <si>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</si>
  <si>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</si>
  <si>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</si>
  <si>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</si>
  <si>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</si>
  <si>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</si>
  <si>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</si>
  <si>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</si>
  <si>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</si>
  <si>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</si>
  <si>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</si>
  <si>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</si>
  <si>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</si>
  <si>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</si>
  <si>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</si>
  <si>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</si>
  <si>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</si>
  <si>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</si>
  <si>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</si>
  <si>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</si>
  <si>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</si>
  <si>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</si>
  <si>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</si>
  <si>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</si>
  <si>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</si>
  <si>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</si>
  <si>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</si>
  <si>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</si>
  <si>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</si>
  <si>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</si>
  <si>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</si>
  <si>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</si>
  <si>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</si>
  <si>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</si>
  <si>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</si>
  <si>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</si>
  <si>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</si>
  <si>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</si>
  <si>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</si>
  <si>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</si>
  <si>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02702568</t>
  </si>
  <si>
    <t>120011855</t>
  </si>
  <si>
    <t>88124811471</t>
  </si>
  <si>
    <t>HRVATSKA DUBICA</t>
  </si>
  <si>
    <t>KOMUNALAC d.o.o. za komunalne djelatnosti</t>
  </si>
  <si>
    <t>P.Berislavića 39</t>
  </si>
  <si>
    <t>komunalac@sk.t-com.hr</t>
  </si>
  <si>
    <t>DA</t>
  </si>
  <si>
    <t>SABINE BLAŽEVIĆ</t>
  </si>
  <si>
    <t>044855422</t>
  </si>
  <si>
    <t>DIZDAR ASIM</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</si>
</sst>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7">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0" fillId="20" borderId="1" applyNumberFormat="0" applyFont="0" applyAlignment="0" applyProtection="0"/>
    <xf numFmtId="0" fontId="92" fillId="21" borderId="0" applyNumberFormat="0" applyBorder="0" applyAlignment="0" applyProtection="0"/>
    <xf numFmtId="0" fontId="4" fillId="0" borderId="0" applyNumberFormat="0" applyFill="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3" fillId="28" borderId="2" applyNumberFormat="0" applyAlignment="0" applyProtection="0"/>
    <xf numFmtId="0" fontId="94" fillId="28" borderId="3" applyNumberFormat="0" applyAlignment="0" applyProtection="0"/>
    <xf numFmtId="0" fontId="95" fillId="29" borderId="0" applyNumberFormat="0" applyBorder="0" applyAlignment="0" applyProtection="0"/>
    <xf numFmtId="0" fontId="96" fillId="0" borderId="0" applyNumberFormat="0" applyFill="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100"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1" fillId="0" borderId="7" applyNumberFormat="0" applyFill="0" applyAlignment="0" applyProtection="0"/>
    <xf numFmtId="0" fontId="6" fillId="0" borderId="0" applyNumberFormat="0" applyFill="0" applyBorder="0" applyAlignment="0" applyProtection="0"/>
    <xf numFmtId="0" fontId="102" fillId="31" borderId="8"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7014.38</v>
      </c>
      <c r="I3" s="27">
        <f>ABS(ROUND(J3,0)-J3)+ABS(ROUND(K3,0)-K3)</f>
        <v>0</v>
      </c>
      <c r="J3" s="75">
        <f>Bilanca!K11</f>
        <v>180465</v>
      </c>
      <c r="K3" s="76">
        <f>Bilanca!L11</f>
        <v>85127</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02702568</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120011855</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88124811471</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KOMUNALAC d.o.o. za komunalne djelatnosti</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44450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HRVATSKA DUBICA</v>
      </c>
      <c r="C11" s="27"/>
      <c r="D11" s="27" t="s">
        <v>2272</v>
      </c>
      <c r="E11" s="27">
        <v>1</v>
      </c>
      <c r="F11" s="27">
        <f>Bilanca!I19</f>
        <v>10</v>
      </c>
      <c r="G11" s="27">
        <f>IF(Bilanca!J19=0,"",Bilanca!J19)</f>
      </c>
      <c r="H11" s="224">
        <f t="shared" si="1"/>
        <v>35071.9</v>
      </c>
      <c r="I11" s="27">
        <f t="shared" si="2"/>
        <v>0</v>
      </c>
      <c r="J11" s="75">
        <f>Bilanca!K19</f>
        <v>180465</v>
      </c>
      <c r="K11" s="76">
        <f>Bilanca!L19</f>
        <v>85127</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P.Berislavića 39</v>
      </c>
      <c r="C12" s="27"/>
      <c r="D12" s="27" t="s">
        <v>2272</v>
      </c>
      <c r="E12" s="27">
        <v>1</v>
      </c>
      <c r="F12" s="27">
        <f>Bilanca!I20</f>
        <v>11</v>
      </c>
      <c r="G12" s="27">
        <f>IF(Bilanca!J20=0,"",Bilanca!J20)</f>
      </c>
      <c r="H12" s="224">
        <f t="shared" si="1"/>
        <v>1331.22</v>
      </c>
      <c r="I12" s="77">
        <f t="shared" si="2"/>
        <v>0</v>
      </c>
      <c r="J12" s="75">
        <f>Bilanca!K20</f>
        <v>4034</v>
      </c>
      <c r="K12" s="76">
        <f>Bilanca!L20</f>
        <v>4034</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komunalac@sk.t-com.hr</v>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8951.28</v>
      </c>
      <c r="I14" s="77">
        <f t="shared" si="2"/>
        <v>0</v>
      </c>
      <c r="J14" s="75">
        <f>Bilanca!K22</f>
        <v>29798</v>
      </c>
      <c r="K14" s="76">
        <f>Bilanca!L22</f>
        <v>19529</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03</v>
      </c>
      <c r="C15" s="27"/>
      <c r="D15" s="27" t="s">
        <v>2272</v>
      </c>
      <c r="E15" s="27">
        <v>1</v>
      </c>
      <c r="F15" s="27">
        <f>Bilanca!I23</f>
        <v>14</v>
      </c>
      <c r="G15" s="27">
        <f>IF(Bilanca!J23=0,"",Bilanca!J23)</f>
      </c>
      <c r="H15" s="224">
        <f t="shared" si="1"/>
        <v>37766.53999999999</v>
      </c>
      <c r="I15" s="27">
        <f t="shared" si="2"/>
        <v>0</v>
      </c>
      <c r="J15" s="75">
        <f>Bilanca!K23</f>
        <v>146633</v>
      </c>
      <c r="K15" s="76">
        <f>Bilanca!L23</f>
        <v>61564</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149</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3</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4</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4</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219957.56</v>
      </c>
      <c r="I35" s="27">
        <f t="shared" si="2"/>
        <v>0</v>
      </c>
      <c r="J35" s="75">
        <f>Bilanca!K43</f>
        <v>198630</v>
      </c>
      <c r="K35" s="76">
        <f>Bilanca!L43</f>
        <v>224152</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17826.9</v>
      </c>
      <c r="I36" s="77">
        <f t="shared" si="2"/>
        <v>0</v>
      </c>
      <c r="J36" s="75">
        <f>Bilanca!K44</f>
        <v>11136</v>
      </c>
      <c r="K36" s="76">
        <f>Bilanca!L44</f>
        <v>19899</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18336.24</v>
      </c>
      <c r="I37" s="27">
        <f t="shared" si="2"/>
        <v>0</v>
      </c>
      <c r="J37" s="75">
        <f>Bilanca!K45</f>
        <v>11136</v>
      </c>
      <c r="K37" s="76">
        <f>Bilanca!L45</f>
        <v>19899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SABINE BLAŽEVIĆ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044855422</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044855422</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komunalac@sk.t-com.hr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DIZDAR ASIM</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196153.53</v>
      </c>
      <c r="I44" s="77">
        <f t="shared" si="2"/>
        <v>0</v>
      </c>
      <c r="J44" s="75">
        <f>Bilanca!K52</f>
        <v>150499</v>
      </c>
      <c r="K44" s="76">
        <f>Bilanca!L52</f>
        <v>152836</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184702.94999999998</v>
      </c>
      <c r="I46" s="77">
        <f t="shared" si="4"/>
        <v>0</v>
      </c>
      <c r="J46" s="75">
        <f>Bilanca!K54</f>
        <v>137385</v>
      </c>
      <c r="K46" s="76">
        <f>Bilanca!L54</f>
        <v>136533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21945.6</v>
      </c>
      <c r="I49" s="27">
        <f t="shared" si="4"/>
        <v>0</v>
      </c>
      <c r="J49" s="75">
        <f>Bilanca!K57</f>
        <v>13114</v>
      </c>
      <c r="K49" s="76">
        <f>Bilanca!L57</f>
        <v>16303</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939128186.2099999</v>
      </c>
      <c r="C59" s="27"/>
      <c r="D59" s="27" t="s">
        <v>2272</v>
      </c>
      <c r="E59" s="27">
        <v>1</v>
      </c>
      <c r="F59" s="27">
        <f>Bilanca!I67</f>
        <v>58</v>
      </c>
      <c r="G59" s="27">
        <f>IF(Bilanca!J67=0,"",Bilanca!J67)</f>
      </c>
      <c r="H59" s="224">
        <f t="shared" si="3"/>
        <v>81100.81999999999</v>
      </c>
      <c r="I59" s="27">
        <f t="shared" si="4"/>
        <v>0</v>
      </c>
      <c r="J59" s="75">
        <f>Bilanca!K67</f>
        <v>36995</v>
      </c>
      <c r="K59" s="76">
        <f>Bilanca!L67</f>
        <v>51417</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11163.98</v>
      </c>
      <c r="I60" s="77">
        <f t="shared" si="4"/>
        <v>0</v>
      </c>
      <c r="J60" s="75">
        <f>Bilanca!K68</f>
        <v>38</v>
      </c>
      <c r="K60" s="76">
        <f>Bilanca!L68</f>
        <v>9442</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609945</v>
      </c>
      <c r="I61" s="27">
        <f>ABS(ROUND(J61,0)-J61)+ABS(ROUND(K61,0)-K61)</f>
        <v>0</v>
      </c>
      <c r="J61" s="75">
        <f>Bilanca!K69</f>
        <v>379133</v>
      </c>
      <c r="K61" s="76">
        <f>Bilanca!L69</f>
        <v>318721</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399722.06000000006</v>
      </c>
      <c r="I63" s="27">
        <f>ABS(ROUND(J63,0)-J63)+ABS(ROUND(K63,0)-K63)</f>
        <v>0</v>
      </c>
      <c r="J63" s="75">
        <f>Bilanca!K72</f>
        <v>212429</v>
      </c>
      <c r="K63" s="76">
        <f>Bilanca!L72</f>
        <v>216142</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366315.12</v>
      </c>
      <c r="I73" s="27">
        <f t="shared" si="6"/>
        <v>0</v>
      </c>
      <c r="J73" s="75">
        <f>Bilanca!K82</f>
        <v>123915</v>
      </c>
      <c r="K73" s="76">
        <f>Bilanca!L82</f>
        <v>192428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371402.83</v>
      </c>
      <c r="I74" s="27">
        <f t="shared" si="6"/>
        <v>0</v>
      </c>
      <c r="J74" s="75">
        <f>Bilanca!K83</f>
        <v>123915</v>
      </c>
      <c r="K74" s="76">
        <f>Bilanca!L83</f>
        <v>192428</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56956.5</v>
      </c>
      <c r="I76" s="27">
        <f t="shared" si="6"/>
        <v>0</v>
      </c>
      <c r="J76" s="75">
        <f>Bilanca!K85</f>
        <v>68514</v>
      </c>
      <c r="K76" s="76">
        <f>Bilanca!L85</f>
        <v>3714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57715.92</v>
      </c>
      <c r="I77" s="27">
        <f t="shared" si="6"/>
        <v>0</v>
      </c>
      <c r="J77" s="75">
        <f>Bilanca!K86</f>
        <v>68514</v>
      </c>
      <c r="K77" s="76">
        <f>Bilanca!L86</f>
        <v>3714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175991.34</v>
      </c>
      <c r="I94" s="27">
        <f t="shared" si="6"/>
        <v>0</v>
      </c>
      <c r="J94" s="75">
        <f>Bilanca!K103</f>
        <v>65364</v>
      </c>
      <c r="K94" s="76">
        <f>Bilanca!L103</f>
        <v>61937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4861.639999999999</v>
      </c>
      <c r="I98" s="27">
        <f t="shared" si="6"/>
        <v>0</v>
      </c>
      <c r="J98" s="75">
        <f>Bilanca!K107</f>
        <v>0</v>
      </c>
      <c r="K98" s="76">
        <f>Bilanca!L107</f>
        <v>2506</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45913.979999999996</v>
      </c>
      <c r="I99" s="27">
        <f aca="true" t="shared" si="9" ref="I99:I107">ABS(ROUND(J99,0)-J99)+ABS(ROUND(K99,0)-K99)</f>
        <v>0</v>
      </c>
      <c r="J99" s="75">
        <f>Bilanca!K108</f>
        <v>12295</v>
      </c>
      <c r="K99" s="76">
        <f>Bilanca!L108</f>
        <v>17278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63357.3</v>
      </c>
      <c r="I102" s="27">
        <f t="shared" si="9"/>
        <v>0</v>
      </c>
      <c r="J102" s="75">
        <f>Bilanca!K111</f>
        <v>20630</v>
      </c>
      <c r="K102" s="76">
        <f>Bilanca!L111</f>
        <v>21050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76137.9</v>
      </c>
      <c r="I103" s="27">
        <f t="shared" si="9"/>
        <v>0</v>
      </c>
      <c r="J103" s="75">
        <f>Bilanca!K112</f>
        <v>32439</v>
      </c>
      <c r="K103" s="76">
        <f>Bilanca!L112</f>
        <v>21103</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193581.44</v>
      </c>
      <c r="I107" s="27">
        <f t="shared" si="9"/>
        <v>0</v>
      </c>
      <c r="J107" s="75">
        <f>Bilanca!K116</f>
        <v>101340</v>
      </c>
      <c r="K107" s="76">
        <f>Bilanca!L116</f>
        <v>40642</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1087735.25</v>
      </c>
      <c r="I108" s="27">
        <f aca="true" t="shared" si="11" ref="I108:I113">ABS(ROUND(J108,0)-J108)+ABS(ROUND(K108,0)-K108)</f>
        <v>0</v>
      </c>
      <c r="J108" s="75">
        <f>Bilanca!K117</f>
        <v>379133</v>
      </c>
      <c r="K108" s="76">
        <f>Bilanca!L117</f>
        <v>318721</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2677537.56</v>
      </c>
      <c r="I112" s="27">
        <f t="shared" si="11"/>
        <v>0</v>
      </c>
      <c r="J112" s="75">
        <f>RDG!K9</f>
        <v>808864</v>
      </c>
      <c r="K112" s="76">
        <f>RDG!L9</f>
        <v>801666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2497714.24</v>
      </c>
      <c r="I113" s="27">
        <f t="shared" si="11"/>
        <v>0</v>
      </c>
      <c r="J113" s="75">
        <f>RDG!K10</f>
        <v>748166</v>
      </c>
      <c r="K113" s="76">
        <f>RDG!L10</f>
        <v>740968</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205766.22000000003</v>
      </c>
      <c r="I114" s="27">
        <f aca="true" t="shared" si="13" ref="I114:I158">ABS(ROUND(J114,0)-J114)+ABS(ROUND(K114,0)-K114)</f>
        <v>0</v>
      </c>
      <c r="J114" s="75">
        <f>RDG!K11</f>
        <v>60698</v>
      </c>
      <c r="K114" s="76">
        <f>RDG!L11</f>
        <v>60698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2693953.38</v>
      </c>
      <c r="I115" s="27">
        <f t="shared" si="13"/>
        <v>0</v>
      </c>
      <c r="J115" s="75">
        <f>RDG!K12</f>
        <v>752231</v>
      </c>
      <c r="K115" s="76">
        <f>RDG!L12</f>
        <v>805443</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910642.9199999999</v>
      </c>
      <c r="I117" s="27">
        <f t="shared" si="13"/>
        <v>0</v>
      </c>
      <c r="J117" s="75">
        <f>RDG!K14</f>
        <v>274637</v>
      </c>
      <c r="K117" s="76">
        <f>RDG!L14</f>
        <v>255200</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519140.7</v>
      </c>
      <c r="I118" s="27">
        <f t="shared" si="13"/>
        <v>0</v>
      </c>
      <c r="J118" s="75">
        <f>RDG!K15</f>
        <v>168250</v>
      </c>
      <c r="K118" s="76">
        <f>RDG!L15</f>
        <v>137730</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7050.5</v>
      </c>
      <c r="I119" s="27">
        <f t="shared" si="13"/>
        <v>0</v>
      </c>
      <c r="J119" s="75">
        <f>RDG!K16</f>
        <v>5975</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399068.88</v>
      </c>
      <c r="I120" s="27">
        <f t="shared" si="13"/>
        <v>0</v>
      </c>
      <c r="J120" s="75">
        <f>RDG!K17</f>
        <v>100412</v>
      </c>
      <c r="K120" s="76">
        <f>RDG!L17</f>
        <v>117470</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1312916.4</v>
      </c>
      <c r="I121" s="27">
        <f t="shared" si="13"/>
        <v>0</v>
      </c>
      <c r="J121" s="75">
        <f>RDG!K18</f>
        <v>318441</v>
      </c>
      <c r="K121" s="76">
        <f>RDG!L18</f>
        <v>387828</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854402.78</v>
      </c>
      <c r="I122" s="27">
        <f t="shared" si="13"/>
        <v>0</v>
      </c>
      <c r="J122" s="75">
        <f>RDG!K19</f>
        <v>209516</v>
      </c>
      <c r="K122" s="76">
        <f>RDG!L19</f>
        <v>248301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286652.42000000004</v>
      </c>
      <c r="I123" s="27">
        <f t="shared" si="13"/>
        <v>0</v>
      </c>
      <c r="J123" s="75">
        <f>RDG!K20</f>
        <v>66909</v>
      </c>
      <c r="K123" s="76">
        <f>RDG!L20</f>
        <v>84026</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188212.13999999998</v>
      </c>
      <c r="I124" s="27">
        <f t="shared" si="13"/>
        <v>0</v>
      </c>
      <c r="J124" s="75">
        <f>RDG!K21</f>
        <v>42016</v>
      </c>
      <c r="K124" s="76">
        <f>RDG!L21</f>
        <v>55501</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350317.36</v>
      </c>
      <c r="I125" s="27">
        <f t="shared" si="13"/>
        <v>0</v>
      </c>
      <c r="J125" s="75">
        <f>RDG!K22</f>
        <v>91838</v>
      </c>
      <c r="K125" s="76">
        <f>RDG!L22</f>
        <v>95338</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177607.5</v>
      </c>
      <c r="I126" s="27">
        <f t="shared" si="13"/>
        <v>0</v>
      </c>
      <c r="J126" s="75">
        <f>RDG!K23</f>
        <v>50002</v>
      </c>
      <c r="K126" s="76">
        <f>RDG!L23</f>
        <v>46042</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74822.58</v>
      </c>
      <c r="I127" s="27">
        <f t="shared" si="13"/>
        <v>0</v>
      </c>
      <c r="J127" s="75">
        <f>RDG!K24</f>
        <v>17313</v>
      </c>
      <c r="K127" s="76">
        <f>RDG!L24</f>
        <v>21035</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76010.23999999999</v>
      </c>
      <c r="I129" s="27">
        <f t="shared" si="13"/>
        <v>0</v>
      </c>
      <c r="J129" s="75">
        <f>RDG!K26</f>
        <v>17313</v>
      </c>
      <c r="K129" s="76">
        <f>RDG!L26</f>
        <v>21035</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3899.87</v>
      </c>
      <c r="I132" s="27">
        <f t="shared" si="13"/>
        <v>0</v>
      </c>
      <c r="J132" s="75">
        <f>RDG!K29</f>
        <v>1859</v>
      </c>
      <c r="K132" s="76">
        <f>RDG!L29</f>
        <v>559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3959.41</v>
      </c>
      <c r="I134" s="27">
        <f t="shared" si="13"/>
        <v>0</v>
      </c>
      <c r="J134" s="75">
        <f>RDG!K31</f>
        <v>1859</v>
      </c>
      <c r="K134" s="76">
        <f>RDG!L31</f>
        <v>559</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504.15999999999997</v>
      </c>
      <c r="I138" s="27">
        <f t="shared" si="13"/>
        <v>0</v>
      </c>
      <c r="J138" s="75">
        <f>RDG!K35</f>
        <v>138</v>
      </c>
      <c r="K138" s="76">
        <f>RDG!L35</f>
        <v>115</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511.52</v>
      </c>
      <c r="I140" s="27">
        <f t="shared" si="13"/>
        <v>0</v>
      </c>
      <c r="J140" s="75">
        <f>RDG!K37</f>
        <v>138</v>
      </c>
      <c r="K140" s="76">
        <f>RDG!L37</f>
        <v>115</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80722.07999999999</v>
      </c>
      <c r="I145" s="27">
        <f t="shared" si="13"/>
        <v>0</v>
      </c>
      <c r="J145" s="75">
        <f>RDG!K42</f>
        <v>27053</v>
      </c>
      <c r="K145" s="76">
        <f>RDG!L42</f>
        <v>14502</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10712.599999999999</v>
      </c>
      <c r="I146" s="27">
        <f t="shared" si="13"/>
        <v>0</v>
      </c>
      <c r="J146" s="75">
        <f>RDG!K43</f>
        <v>0</v>
      </c>
      <c r="K146" s="76">
        <f>RDG!L43</f>
        <v>3694</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3607995.8000000003</v>
      </c>
      <c r="I147" s="27">
        <f t="shared" si="13"/>
        <v>0</v>
      </c>
      <c r="J147" s="75">
        <f>RDG!K44</f>
        <v>837776</v>
      </c>
      <c r="K147" s="76">
        <f>RDG!L44</f>
        <v>816727</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3485183.3100000005</v>
      </c>
      <c r="I148" s="27">
        <f t="shared" si="13"/>
        <v>0</v>
      </c>
      <c r="J148" s="75">
        <f>RDG!K45</f>
        <v>752369</v>
      </c>
      <c r="K148" s="76">
        <f>RDG!L45</f>
        <v>809252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148528.36</v>
      </c>
      <c r="I149" s="27">
        <f t="shared" si="13"/>
        <v>0</v>
      </c>
      <c r="J149" s="75">
        <f>RDG!K46</f>
        <v>85407</v>
      </c>
      <c r="K149" s="76">
        <f>RDG!L46</f>
        <v>7475</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149531.93</v>
      </c>
      <c r="I150" s="27">
        <f t="shared" si="13"/>
        <v>0</v>
      </c>
      <c r="J150" s="75">
        <f>RDG!K47</f>
        <v>85407</v>
      </c>
      <c r="K150" s="76">
        <f>RDG!L47</f>
        <v>7475</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36866.65</v>
      </c>
      <c r="I152" s="27">
        <f t="shared" si="13"/>
        <v>0</v>
      </c>
      <c r="J152" s="75">
        <f>RDG!K49</f>
        <v>16893</v>
      </c>
      <c r="K152" s="76">
        <f>RDG!L49</f>
        <v>3761</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115431.84</v>
      </c>
      <c r="I153" s="27">
        <f t="shared" si="13"/>
        <v>0</v>
      </c>
      <c r="J153" s="75">
        <f>RDG!K50</f>
        <v>68514</v>
      </c>
      <c r="K153" s="76">
        <f>RDG!L50</f>
        <v>3714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116191.26</v>
      </c>
      <c r="I154" s="27">
        <f t="shared" si="13"/>
        <v>0</v>
      </c>
      <c r="J154" s="75">
        <f>RDG!K51</f>
        <v>68514</v>
      </c>
      <c r="K154" s="76">
        <f>RDG!L51</f>
        <v>3714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21420.54</v>
      </c>
      <c r="I178" s="27">
        <f t="shared" si="17"/>
        <v>0</v>
      </c>
      <c r="J178" s="75">
        <f>PodDop!K16</f>
        <v>4034</v>
      </c>
      <c r="K178" s="76">
        <f>PodDop!L16</f>
        <v>4034</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220567.38</v>
      </c>
      <c r="I180" s="27">
        <f t="shared" si="17"/>
        <v>0</v>
      </c>
      <c r="J180" s="75">
        <f>PodDop!K18</f>
        <v>41074</v>
      </c>
      <c r="K180" s="76">
        <f>PodDop!L18</f>
        <v>41074</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1837506.5999999999</v>
      </c>
      <c r="I181" s="27">
        <f t="shared" si="17"/>
        <v>0</v>
      </c>
      <c r="J181" s="75">
        <f>PodDop!K19</f>
        <v>340279</v>
      </c>
      <c r="K181" s="76">
        <f>PodDop!L19</f>
        <v>340279</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2162021.07</v>
      </c>
      <c r="I188" s="27">
        <f t="shared" si="17"/>
        <v>0</v>
      </c>
      <c r="J188" s="75">
        <f>PodDop!K26</f>
        <v>385387</v>
      </c>
      <c r="K188" s="76">
        <f>PodDop!L26</f>
        <v>385387</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5352244.800000001</v>
      </c>
      <c r="I241" s="27">
        <f t="shared" si="19"/>
        <v>0</v>
      </c>
      <c r="J241" s="75">
        <f>PodDop!K81</f>
        <v>748166</v>
      </c>
      <c r="K241" s="76">
        <f>PodDop!L81</f>
        <v>740968</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3807.8</v>
      </c>
      <c r="I242" s="27">
        <f t="shared" si="19"/>
        <v>0</v>
      </c>
      <c r="J242" s="75">
        <f>PodDop!K82</f>
        <v>1580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11408</v>
      </c>
      <c r="I249" s="27">
        <f t="shared" si="19"/>
        <v>0</v>
      </c>
      <c r="J249" s="75">
        <f>PodDop!K89</f>
        <v>2200</v>
      </c>
      <c r="K249" s="76">
        <f>PodDop!L89</f>
        <v>1200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49800</v>
      </c>
      <c r="I250" s="27">
        <f t="shared" si="19"/>
        <v>0</v>
      </c>
      <c r="J250" s="75">
        <f>PodDop!K90</f>
        <v>0</v>
      </c>
      <c r="K250" s="76">
        <f>PodDop!L90</f>
        <v>10000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5640705</v>
      </c>
      <c r="I251" s="27">
        <f t="shared" si="19"/>
        <v>0</v>
      </c>
      <c r="J251" s="75">
        <f>PodDop!K91</f>
        <v>751946</v>
      </c>
      <c r="K251" s="76">
        <f>PodDop!L91</f>
        <v>752168</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457055.94000000006</v>
      </c>
      <c r="I252" s="27">
        <f t="shared" si="19"/>
        <v>0</v>
      </c>
      <c r="J252" s="75">
        <f>PodDop!K92</f>
        <v>60698</v>
      </c>
      <c r="K252" s="76">
        <f>PodDop!L92</f>
        <v>60698</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50400</v>
      </c>
      <c r="I253" s="27">
        <f t="shared" si="19"/>
        <v>0</v>
      </c>
      <c r="J253" s="75">
        <f>PodDop!K93</f>
        <v>0</v>
      </c>
      <c r="K253" s="76">
        <f>PodDop!L93</f>
        <v>10000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515339.69999999995</v>
      </c>
      <c r="I256" s="27">
        <f t="shared" si="19"/>
        <v>0</v>
      </c>
      <c r="J256" s="75">
        <f>PodDop!K96</f>
        <v>60698</v>
      </c>
      <c r="K256" s="76">
        <f>PodDop!L96</f>
        <v>70698</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5709061.12</v>
      </c>
      <c r="I257" s="27">
        <f t="shared" si="19"/>
        <v>0</v>
      </c>
      <c r="J257" s="75">
        <f>PodDop!K97</f>
        <v>748166</v>
      </c>
      <c r="K257" s="76">
        <f>PodDop!L97</f>
        <v>740968</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5753663.16</v>
      </c>
      <c r="I259" s="27">
        <f t="shared" si="19"/>
        <v>0</v>
      </c>
      <c r="J259" s="75">
        <f>PodDop!K99</f>
        <v>748166</v>
      </c>
      <c r="K259" s="76">
        <f>PodDop!L99</f>
        <v>740968</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386819.08999999997</v>
      </c>
      <c r="I260" s="27">
        <f t="shared" si="19"/>
        <v>0</v>
      </c>
      <c r="J260" s="75">
        <f>PodDop!K100</f>
        <v>59783</v>
      </c>
      <c r="K260" s="76">
        <f>PodDop!L100</f>
        <v>44784</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101875.68</v>
      </c>
      <c r="I270" s="27">
        <f t="shared" si="19"/>
        <v>0</v>
      </c>
      <c r="J270" s="75">
        <f>PodDop!K110</f>
        <v>20142</v>
      </c>
      <c r="K270" s="76">
        <f>PodDop!L110</f>
        <v>8865</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285946.39999999997</v>
      </c>
      <c r="I275" s="27">
        <f t="shared" si="19"/>
        <v>0</v>
      </c>
      <c r="J275" s="75">
        <f>PodDop!K115</f>
        <v>32492</v>
      </c>
      <c r="K275" s="76">
        <f>PodDop!L115</f>
        <v>35934</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807684.91</v>
      </c>
      <c r="I278" s="27">
        <f t="shared" si="19"/>
        <v>0</v>
      </c>
      <c r="J278" s="75">
        <f>PodDop!K118</f>
        <v>112417</v>
      </c>
      <c r="K278" s="76">
        <f>PodDop!L118</f>
        <v>89583</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8276.06</v>
      </c>
      <c r="I279" s="27">
        <f t="shared" si="19"/>
        <v>0</v>
      </c>
      <c r="J279" s="75">
        <f>PodDop!K119</f>
        <v>1859</v>
      </c>
      <c r="K279" s="76">
        <f>PodDop!L119</f>
        <v>559</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8365.369999999999</v>
      </c>
      <c r="I282" s="27">
        <f t="shared" si="19"/>
        <v>0</v>
      </c>
      <c r="J282" s="75">
        <f>PodDop!K122</f>
        <v>1859</v>
      </c>
      <c r="K282" s="76">
        <f>PodDop!L122</f>
        <v>559</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1056.1599999999999</v>
      </c>
      <c r="I288" s="27">
        <f t="shared" si="19"/>
        <v>0</v>
      </c>
      <c r="J288" s="75">
        <f>PodDop!K128</f>
        <v>138</v>
      </c>
      <c r="K288" s="76">
        <f>PodDop!L128</f>
        <v>115</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57716.94</v>
      </c>
      <c r="I292" s="27">
        <f t="shared" si="19"/>
        <v>0</v>
      </c>
      <c r="J292" s="75">
        <f>PodDop!K132</f>
        <v>19834</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59191.86</v>
      </c>
      <c r="I294" s="27">
        <f t="shared" si="19"/>
        <v>0</v>
      </c>
      <c r="J294" s="75">
        <f>PodDop!K134</f>
        <v>19972</v>
      </c>
      <c r="K294" s="76">
        <f>PodDop!L134</f>
        <v>115</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35.28</v>
      </c>
      <c r="I295" s="27">
        <f aca="true" t="shared" si="21" ref="I295:I303">ABS(ROUND(J295,0)-J295)+ABS(ROUND(K295,0)-K295)</f>
        <v>0</v>
      </c>
      <c r="J295" s="75">
        <f>PodDop!K136</f>
        <v>4</v>
      </c>
      <c r="K295" s="76">
        <f>PodDop!L136</f>
        <v>4</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35.400000000000006</v>
      </c>
      <c r="I296" s="27">
        <f t="shared" si="21"/>
        <v>0</v>
      </c>
      <c r="J296" s="75">
        <f>PodDop!K137</f>
        <v>4</v>
      </c>
      <c r="K296" s="76">
        <f>PodDop!L137</f>
        <v>4</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8.879999999999999</v>
      </c>
      <c r="I297" s="27">
        <f t="shared" si="21"/>
        <v>0</v>
      </c>
      <c r="J297" s="75">
        <f>PodDop!K138</f>
        <v>1</v>
      </c>
      <c r="K297" s="76">
        <f>PodDop!L138</f>
        <v>1</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74879.64</v>
      </c>
      <c r="I298" s="27">
        <f t="shared" si="21"/>
        <v>0</v>
      </c>
      <c r="J298" s="75">
        <f>PodDop!K139</f>
        <v>7372</v>
      </c>
      <c r="K298" s="76">
        <f>PodDop!L139</f>
        <v>8920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85716.72</v>
      </c>
      <c r="I299" s="27">
        <f t="shared" si="21"/>
        <v>0</v>
      </c>
      <c r="J299" s="75">
        <f>PodDop!K140</f>
        <v>8532</v>
      </c>
      <c r="K299" s="76">
        <f>PodDop!L140</f>
        <v>10116</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161468.96999999997</v>
      </c>
      <c r="I300" s="27">
        <f t="shared" si="21"/>
        <v>0</v>
      </c>
      <c r="J300" s="75">
        <f>PodDop!K141</f>
        <v>15913</v>
      </c>
      <c r="K300" s="76">
        <f>PodDop!L141</f>
        <v>19045</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02702568; KOMUNALAC d.o.o. za komunalne djelatnosti</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85" activePane="bottomLeft" state="frozen"/>
      <selection pane="topLeft" activeCell="A1" sqref="A1"/>
      <selection pane="bottomLeft" activeCell="F1" sqref="F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KOMUNALAC@SK.T-COM.HR</v>
      </c>
      <c r="N59" s="201" t="str">
        <f>UPPER(TRIM(Opci!C69))</f>
        <v>KOMUNALAC@SK.T-COM.HR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C:\Users\sabine\Documents\ZAVRŠNI RAČUNI KOMUNALAC\Završni račun 2014\[GFI-POD ver. 2.0.4.xls]Novosti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Upozorenje!!!</v>
      </c>
      <c r="C83" s="632" t="s">
        <v>2859</v>
      </c>
      <c r="D83" s="632"/>
      <c r="E83" s="632"/>
      <c r="F83" s="632"/>
      <c r="G83" s="632"/>
      <c r="H83" s="632"/>
      <c r="I83" s="632"/>
      <c r="J83" s="632"/>
      <c r="L83" s="35">
        <f>IF(OR(M83=1,N83=1),1,0)</f>
        <v>1</v>
      </c>
      <c r="M83" s="35">
        <f>IF((PodDop!K81+PodDop!K82+PodDop!K84+PodDop!K85+PodDop!K87+PodDop!K88+PodDop!K89+PodDop!K90)&gt;(RDG!K10+1),1,0)</f>
        <v>1</v>
      </c>
      <c r="N83" s="35">
        <f>IF((PodDop!L81+PodDop!L82+PodDop!L84+PodDop!L85+PodDop!L87+PodDop!L88+PodDop!L89+PodDop!L90)&gt;(RDG!L10+1),1,0)</f>
        <v>1</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Upozorenje!!!</v>
      </c>
      <c r="C85" s="629" t="s">
        <v>1561</v>
      </c>
      <c r="D85" s="629"/>
      <c r="E85" s="629"/>
      <c r="F85" s="629"/>
      <c r="G85" s="629"/>
      <c r="H85" s="629"/>
      <c r="I85" s="629"/>
      <c r="J85" s="629"/>
      <c r="L85" s="35">
        <f>IF(OR(M85=1,N85=1),1,0)</f>
        <v>1</v>
      </c>
      <c r="M85" s="35">
        <f>IF(AND(Opci!C45&lt;&gt;2,Opci!C57&gt;0,PodDop!K101=0),1,0)</f>
        <v>1</v>
      </c>
      <c r="N85" s="35">
        <f>IF(AND(Opci!C45&lt;&gt;2,Opci!E57&gt;0,PodDop!L101=0),1,0)</f>
        <v>1</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D1" sqref="D1"/>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230</v>
      </c>
      <c r="P13">
        <f>IF(C18=1,190,IF(C18=2,290,IF(C18=3,350,0)))</f>
        <v>290</v>
      </c>
    </row>
    <row r="14" spans="1:14" ht="30" customHeight="1">
      <c r="A14" s="240" t="s">
        <v>466</v>
      </c>
      <c r="B14" s="307" t="s">
        <v>126</v>
      </c>
      <c r="C14" s="308"/>
      <c r="D14" s="308"/>
      <c r="E14" s="308"/>
      <c r="F14" s="308"/>
      <c r="G14" s="308"/>
      <c r="H14" s="309"/>
      <c r="I14" s="241">
        <v>290</v>
      </c>
      <c r="J14" s="242">
        <v>350</v>
      </c>
      <c r="N14">
        <f>IF(Opci!C43="DA",Novosti!P13*N13,Novosti!O13*N13)</f>
        <v>230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230,00</v>
      </c>
    </row>
    <row r="17" spans="2:10" ht="4.5" customHeight="1">
      <c r="B17" s="27"/>
      <c r="C17" s="27"/>
      <c r="D17" s="27"/>
      <c r="E17" s="27"/>
      <c r="F17" s="27"/>
      <c r="G17" s="27"/>
      <c r="J17" s="28"/>
    </row>
    <row r="18" spans="1:10" ht="19.5" customHeight="1">
      <c r="A18" s="303" t="s">
        <v>1742</v>
      </c>
      <c r="B18" s="304"/>
      <c r="C18" s="219">
        <v>2</v>
      </c>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2 3 0 , 0 0  </v>
      </c>
      <c r="I20" s="289"/>
      <c r="J20" s="290"/>
    </row>
    <row r="21" spans="1:10" s="254" customFormat="1" ht="13.5" customHeight="1">
      <c r="A21" s="255" t="str">
        <f>IF(Opci!C25&lt;&gt;"",MID(Opci!C25,1,30),"")</f>
        <v>KOMUNALAC d.o.o. za komunalne </v>
      </c>
      <c r="B21" s="250"/>
      <c r="C21" s="250"/>
      <c r="D21" s="250"/>
      <c r="E21" s="250"/>
      <c r="F21" s="250"/>
      <c r="G21" s="250"/>
      <c r="H21" s="251"/>
      <c r="I21" s="252"/>
      <c r="J21" s="253"/>
    </row>
    <row r="22" spans="1:10" ht="13.5" customHeight="1">
      <c r="A22" s="255" t="str">
        <f>IF(Opci!C29&lt;&gt;"",MID(Opci!C29,1,30),"")</f>
        <v>P.Berislavića 39</v>
      </c>
      <c r="B22" s="249"/>
      <c r="C22" s="249"/>
      <c r="D22" s="249"/>
      <c r="E22" s="249"/>
      <c r="F22" s="249"/>
      <c r="G22" s="249"/>
      <c r="H22" s="80"/>
      <c r="I22" s="247"/>
      <c r="J22" s="246"/>
    </row>
    <row r="23" spans="1:10" ht="13.5" customHeight="1">
      <c r="A23" s="255" t="str">
        <f>IF(AND(Opci!C27&lt;&gt;"",Opci!F27&lt;&gt;""),MID(Opci!C27&amp;" "&amp;Opci!F27,1,30),"")</f>
        <v>44450 HRVATSKA DUBICA</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8 8 1 2 4 8 1 1 4 7 1</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87" activePane="bottomLeft" state="frozen"/>
      <selection pane="topLeft" activeCell="A1" sqref="A1"/>
      <selection pane="bottomLeft" activeCell="F1" sqref="F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11"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270256.8</v>
      </c>
      <c r="T2" s="192">
        <f>INT(VALUE(C21))/50</f>
        <v>2400237.1</v>
      </c>
      <c r="U2" s="192">
        <f>INT(VALUE(C23))/100</f>
        <v>881248114.71</v>
      </c>
      <c r="V2" s="192">
        <f>LEN(Skriveni!B9)</f>
        <v>41</v>
      </c>
      <c r="W2" s="192">
        <f>INT(VALUE(C27))/100</f>
        <v>444.5</v>
      </c>
      <c r="X2" s="192">
        <f>LEN(Skriveni!B11)</f>
        <v>15</v>
      </c>
      <c r="Y2" s="192">
        <f>LEN(Skriveni!B12)</f>
        <v>16</v>
      </c>
      <c r="Z2" s="192">
        <f>INT(VALUE(C35))</f>
        <v>149</v>
      </c>
      <c r="AA2" s="192">
        <f>INT(VALUE(C39))</f>
        <v>3811</v>
      </c>
      <c r="AB2" s="192">
        <f>IF(C41="DA",1,0)</f>
        <v>0</v>
      </c>
      <c r="AC2" s="192">
        <f>IF(C43="DA",1,0)</f>
        <v>0</v>
      </c>
      <c r="AD2" s="192">
        <f>INT(VALUE(C45))</f>
        <v>3</v>
      </c>
      <c r="AE2" s="192">
        <f>INT(VALUE(C47))</f>
        <v>1</v>
      </c>
      <c r="AF2" s="192">
        <f>INT(VALUE(C49))</f>
        <v>11</v>
      </c>
      <c r="AG2" s="192">
        <f>C51*2+E51</f>
        <v>200</v>
      </c>
      <c r="AH2" s="192">
        <f>C53+2*E53+3*C55+4*E55</f>
        <v>40</v>
      </c>
      <c r="AI2" s="192">
        <f>C57*2+E57</f>
        <v>36</v>
      </c>
      <c r="AJ2" s="192">
        <f>LEN(Skriveni!B43)</f>
        <v>11</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41640</v>
      </c>
      <c r="F5" s="402"/>
      <c r="G5" s="146" t="s">
        <v>2278</v>
      </c>
      <c r="H5" s="401">
        <v>42004</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2014</v>
      </c>
      <c r="H14" s="450" t="s">
        <v>1010</v>
      </c>
      <c r="I14" s="451"/>
      <c r="J14" s="451"/>
      <c r="K14" s="97"/>
      <c r="L14" s="162"/>
      <c r="M14" s="162"/>
      <c r="N14" s="162"/>
    </row>
    <row r="15" spans="1:14" ht="19.5" customHeight="1">
      <c r="A15" s="452">
        <f>SUM(Skriveni!H2:H392)+SUM(P2:AK2)+SUM(Skriveni!AC2:AC101)</f>
        <v>939128186.2099999</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2977</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44450</v>
      </c>
      <c r="D27" s="473"/>
      <c r="E27" s="46"/>
      <c r="F27" s="395" t="s">
        <v>2976</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149</v>
      </c>
      <c r="D35" s="417" t="str">
        <f>IF(C35&lt;&gt;"",LOOKUP(C35,P29:P584,Q29:Q584),"Nije upisana općina!")</f>
        <v>Hrvatska Dubica</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3</v>
      </c>
      <c r="D37" s="417" t="str">
        <f>IF(C37&lt;&gt;"",LOOKUP(C37,T29:T49,U29:U49),"")</f>
        <v>SISAČKO-MOSLAVAČKA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2612</v>
      </c>
      <c r="D39" s="422" t="str">
        <f>IF(C39&lt;&gt;"",LOOKUP(C39,Djel!A5:A621,Djel!B5:B621),"Djelatnost nije upisana!")</f>
        <v>Skupljanje neopasnog otpada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DA</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2980</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3</v>
      </c>
      <c r="D45" s="468" t="str">
        <f>IF(C45&lt;&gt;"",LOOKUP(C45,T52:T54,U52:U54),"Svrha predaje još nije odabrana")</f>
        <v>Predaja i za statističke svrhe i za javnu objavu</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v>0</v>
      </c>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4</v>
      </c>
      <c r="D53" s="171"/>
      <c r="E53" s="190">
        <v>4</v>
      </c>
      <c r="F53" s="171"/>
      <c r="G53" s="97"/>
      <c r="H53" s="124" t="s">
        <v>2980</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4</v>
      </c>
      <c r="D55" s="171"/>
      <c r="E55" s="191">
        <v>4</v>
      </c>
      <c r="F55" s="171"/>
      <c r="G55" s="97"/>
      <c r="H55" s="124" t="s">
        <v>2980</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t="s">
        <v>2982</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2979</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2983</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88124811471; KOMUNALAC d.o.o. za komunalne djelatnosti</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180465</v>
      </c>
      <c r="L11" s="59">
        <f>L12+L19+L29+L38+L42</f>
        <v>85127</v>
      </c>
    </row>
    <row r="12" spans="1:12" ht="13.5" customHeight="1">
      <c r="A12" s="483" t="s">
        <v>753</v>
      </c>
      <c r="B12" s="484"/>
      <c r="C12" s="484"/>
      <c r="D12" s="484"/>
      <c r="E12" s="484"/>
      <c r="F12" s="484"/>
      <c r="G12" s="484"/>
      <c r="H12" s="485"/>
      <c r="I12" s="4">
        <v>3</v>
      </c>
      <c r="J12" s="8"/>
      <c r="K12" s="59">
        <f>SUM(K13:K18)</f>
        <v>0</v>
      </c>
      <c r="L12" s="59">
        <f>SUM(L13:L18)</f>
        <v>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180465</v>
      </c>
      <c r="L19" s="59">
        <f>SUM(L20:L28)</f>
        <v>85127</v>
      </c>
    </row>
    <row r="20" spans="1:12" ht="13.5" customHeight="1">
      <c r="A20" s="477" t="s">
        <v>1436</v>
      </c>
      <c r="B20" s="478"/>
      <c r="C20" s="478"/>
      <c r="D20" s="478"/>
      <c r="E20" s="478"/>
      <c r="F20" s="478"/>
      <c r="G20" s="478"/>
      <c r="H20" s="479"/>
      <c r="I20" s="4">
        <v>11</v>
      </c>
      <c r="J20" s="8"/>
      <c r="K20" s="60">
        <v>4034</v>
      </c>
      <c r="L20" s="60">
        <v>4034</v>
      </c>
    </row>
    <row r="21" spans="1:12" ht="13.5" customHeight="1">
      <c r="A21" s="477" t="s">
        <v>186</v>
      </c>
      <c r="B21" s="478"/>
      <c r="C21" s="478"/>
      <c r="D21" s="478"/>
      <c r="E21" s="478"/>
      <c r="F21" s="478"/>
      <c r="G21" s="478"/>
      <c r="H21" s="479"/>
      <c r="I21" s="4">
        <v>12</v>
      </c>
      <c r="J21" s="8"/>
      <c r="K21" s="60"/>
      <c r="L21" s="60"/>
    </row>
    <row r="22" spans="1:12" ht="13.5" customHeight="1">
      <c r="A22" s="477" t="s">
        <v>1437</v>
      </c>
      <c r="B22" s="478"/>
      <c r="C22" s="478"/>
      <c r="D22" s="478"/>
      <c r="E22" s="478"/>
      <c r="F22" s="478"/>
      <c r="G22" s="478"/>
      <c r="H22" s="479"/>
      <c r="I22" s="4">
        <v>13</v>
      </c>
      <c r="J22" s="8"/>
      <c r="K22" s="60">
        <v>29798</v>
      </c>
      <c r="L22" s="60">
        <v>19529</v>
      </c>
    </row>
    <row r="23" spans="1:12" ht="13.5" customHeight="1">
      <c r="A23" s="477" t="s">
        <v>1273</v>
      </c>
      <c r="B23" s="478"/>
      <c r="C23" s="478"/>
      <c r="D23" s="478"/>
      <c r="E23" s="478"/>
      <c r="F23" s="478"/>
      <c r="G23" s="478"/>
      <c r="H23" s="479"/>
      <c r="I23" s="4">
        <v>14</v>
      </c>
      <c r="J23" s="8"/>
      <c r="K23" s="60">
        <v>146633</v>
      </c>
      <c r="L23" s="60">
        <v>61564</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198630</v>
      </c>
      <c r="L43" s="59">
        <f>L44+L52+L59+L67</f>
        <v>224152</v>
      </c>
    </row>
    <row r="44" spans="1:12" ht="13.5" customHeight="1">
      <c r="A44" s="483" t="s">
        <v>319</v>
      </c>
      <c r="B44" s="484"/>
      <c r="C44" s="484"/>
      <c r="D44" s="484"/>
      <c r="E44" s="484"/>
      <c r="F44" s="484"/>
      <c r="G44" s="484"/>
      <c r="H44" s="485"/>
      <c r="I44" s="4">
        <v>35</v>
      </c>
      <c r="J44" s="8"/>
      <c r="K44" s="59">
        <f>SUM(K45:K51)</f>
        <v>11136</v>
      </c>
      <c r="L44" s="59">
        <f>SUM(L45:L51)</f>
        <v>19899</v>
      </c>
    </row>
    <row r="45" spans="1:12" ht="13.5" customHeight="1">
      <c r="A45" s="477" t="s">
        <v>1485</v>
      </c>
      <c r="B45" s="478"/>
      <c r="C45" s="478"/>
      <c r="D45" s="478"/>
      <c r="E45" s="478"/>
      <c r="F45" s="478"/>
      <c r="G45" s="478"/>
      <c r="H45" s="479"/>
      <c r="I45" s="4">
        <v>36</v>
      </c>
      <c r="J45" s="8"/>
      <c r="K45" s="60">
        <v>11136</v>
      </c>
      <c r="L45" s="60">
        <v>19899</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150499</v>
      </c>
      <c r="L52" s="59">
        <f>SUM(L53:L58)</f>
        <v>152836</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137385</v>
      </c>
      <c r="L54" s="60">
        <v>136533</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13114</v>
      </c>
      <c r="L57" s="60">
        <v>16303</v>
      </c>
    </row>
    <row r="58" spans="1:12" ht="13.5" customHeight="1">
      <c r="A58" s="477" t="s">
        <v>664</v>
      </c>
      <c r="B58" s="478"/>
      <c r="C58" s="478"/>
      <c r="D58" s="478"/>
      <c r="E58" s="478"/>
      <c r="F58" s="478"/>
      <c r="G58" s="478"/>
      <c r="H58" s="479"/>
      <c r="I58" s="4">
        <v>49</v>
      </c>
      <c r="J58" s="8"/>
      <c r="K58" s="60"/>
      <c r="L58" s="60"/>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36995</v>
      </c>
      <c r="L67" s="60">
        <v>51417</v>
      </c>
    </row>
    <row r="68" spans="1:12" ht="13.5" customHeight="1">
      <c r="A68" s="499" t="s">
        <v>2848</v>
      </c>
      <c r="B68" s="500"/>
      <c r="C68" s="500"/>
      <c r="D68" s="500"/>
      <c r="E68" s="500"/>
      <c r="F68" s="500"/>
      <c r="G68" s="500"/>
      <c r="H68" s="501"/>
      <c r="I68" s="4">
        <v>59</v>
      </c>
      <c r="J68" s="8"/>
      <c r="K68" s="60">
        <v>38</v>
      </c>
      <c r="L68" s="60">
        <v>9442</v>
      </c>
    </row>
    <row r="69" spans="1:12" ht="13.5" customHeight="1">
      <c r="A69" s="499" t="s">
        <v>2298</v>
      </c>
      <c r="B69" s="500"/>
      <c r="C69" s="500"/>
      <c r="D69" s="500"/>
      <c r="E69" s="500"/>
      <c r="F69" s="500"/>
      <c r="G69" s="500"/>
      <c r="H69" s="501"/>
      <c r="I69" s="4">
        <v>60</v>
      </c>
      <c r="J69" s="8"/>
      <c r="K69" s="59">
        <f>K10+K11+K43+K68</f>
        <v>379133</v>
      </c>
      <c r="L69" s="59">
        <f>L10+L11+L43+L68</f>
        <v>318721</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212429</v>
      </c>
      <c r="L72" s="79">
        <f>L73+L74+L75+L81+L82+L85+L88</f>
        <v>216142</v>
      </c>
    </row>
    <row r="73" spans="1:12" ht="13.5" customHeight="1">
      <c r="A73" s="483" t="s">
        <v>2741</v>
      </c>
      <c r="B73" s="484"/>
      <c r="C73" s="484"/>
      <c r="D73" s="484"/>
      <c r="E73" s="484"/>
      <c r="F73" s="484"/>
      <c r="G73" s="484"/>
      <c r="H73" s="485"/>
      <c r="I73" s="4">
        <v>63</v>
      </c>
      <c r="J73" s="8"/>
      <c r="K73" s="60">
        <v>20000</v>
      </c>
      <c r="L73" s="60">
        <v>20000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123915</v>
      </c>
      <c r="L82" s="59">
        <f>L83-L84</f>
        <v>192428</v>
      </c>
    </row>
    <row r="83" spans="1:12" ht="13.5" customHeight="1">
      <c r="A83" s="486" t="s">
        <v>2824</v>
      </c>
      <c r="B83" s="487"/>
      <c r="C83" s="487"/>
      <c r="D83" s="487"/>
      <c r="E83" s="487"/>
      <c r="F83" s="487"/>
      <c r="G83" s="487"/>
      <c r="H83" s="488"/>
      <c r="I83" s="4">
        <v>73</v>
      </c>
      <c r="J83" s="8"/>
      <c r="K83" s="60">
        <v>123915</v>
      </c>
      <c r="L83" s="60">
        <v>192428</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68514</v>
      </c>
      <c r="L85" s="59">
        <f>L86-L87</f>
        <v>3714</v>
      </c>
    </row>
    <row r="86" spans="1:12" ht="13.5" customHeight="1">
      <c r="A86" s="486" t="s">
        <v>2826</v>
      </c>
      <c r="B86" s="487"/>
      <c r="C86" s="487"/>
      <c r="D86" s="487"/>
      <c r="E86" s="487"/>
      <c r="F86" s="487"/>
      <c r="G86" s="487"/>
      <c r="H86" s="488"/>
      <c r="I86" s="4">
        <v>76</v>
      </c>
      <c r="J86" s="8"/>
      <c r="K86" s="60">
        <v>68514</v>
      </c>
      <c r="L86" s="60">
        <v>3714</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65364</v>
      </c>
      <c r="L103" s="59">
        <f>SUM(L104:L115)</f>
        <v>61937</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v>2506</v>
      </c>
    </row>
    <row r="108" spans="1:12" ht="13.5" customHeight="1">
      <c r="A108" s="477" t="s">
        <v>180</v>
      </c>
      <c r="B108" s="478"/>
      <c r="C108" s="478"/>
      <c r="D108" s="478"/>
      <c r="E108" s="478"/>
      <c r="F108" s="478"/>
      <c r="G108" s="478"/>
      <c r="H108" s="479"/>
      <c r="I108" s="4">
        <v>98</v>
      </c>
      <c r="J108" s="8"/>
      <c r="K108" s="60">
        <v>12295</v>
      </c>
      <c r="L108" s="60">
        <v>17278</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20630</v>
      </c>
      <c r="L111" s="60">
        <v>21050</v>
      </c>
    </row>
    <row r="112" spans="1:12" ht="13.5" customHeight="1">
      <c r="A112" s="477" t="s">
        <v>314</v>
      </c>
      <c r="B112" s="478"/>
      <c r="C112" s="478"/>
      <c r="D112" s="478"/>
      <c r="E112" s="478"/>
      <c r="F112" s="478"/>
      <c r="G112" s="478"/>
      <c r="H112" s="479"/>
      <c r="I112" s="4">
        <v>102</v>
      </c>
      <c r="J112" s="8"/>
      <c r="K112" s="60">
        <v>32439</v>
      </c>
      <c r="L112" s="60">
        <v>21103</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row>
    <row r="116" spans="1:12" ht="13.5" customHeight="1">
      <c r="A116" s="499" t="s">
        <v>1525</v>
      </c>
      <c r="B116" s="500"/>
      <c r="C116" s="500"/>
      <c r="D116" s="500"/>
      <c r="E116" s="500"/>
      <c r="F116" s="500"/>
      <c r="G116" s="500"/>
      <c r="H116" s="501"/>
      <c r="I116" s="4">
        <v>106</v>
      </c>
      <c r="J116" s="8"/>
      <c r="K116" s="60">
        <v>101340</v>
      </c>
      <c r="L116" s="60">
        <v>40642</v>
      </c>
    </row>
    <row r="117" spans="1:12" ht="13.5" customHeight="1">
      <c r="A117" s="499" t="s">
        <v>1271</v>
      </c>
      <c r="B117" s="500"/>
      <c r="C117" s="500"/>
      <c r="D117" s="500"/>
      <c r="E117" s="500"/>
      <c r="F117" s="500"/>
      <c r="G117" s="500"/>
      <c r="H117" s="501"/>
      <c r="I117" s="4">
        <v>107</v>
      </c>
      <c r="J117" s="8"/>
      <c r="K117" s="59">
        <f>K72+K89+K93+K103+K116</f>
        <v>379133</v>
      </c>
      <c r="L117" s="59">
        <f>L72+L89+L93+L103+L116</f>
        <v>318721</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5" activePane="bottomLeft" state="frozen"/>
      <selection pane="topLeft" activeCell="A1" sqref="A1"/>
      <selection pane="bottomLeft" activeCell="K8" sqref="K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88124811471; KOMUNALAC d.o.o. za komunalne djelatnosti</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808864</v>
      </c>
      <c r="L9" s="79">
        <f>SUM(L10:L11)</f>
        <v>801666</v>
      </c>
    </row>
    <row r="10" spans="1:12" s="3" customFormat="1" ht="13.5" customHeight="1">
      <c r="A10" s="499" t="s">
        <v>1722</v>
      </c>
      <c r="B10" s="500"/>
      <c r="C10" s="500"/>
      <c r="D10" s="500"/>
      <c r="E10" s="500"/>
      <c r="F10" s="500"/>
      <c r="G10" s="500"/>
      <c r="H10" s="501"/>
      <c r="I10" s="4">
        <v>112</v>
      </c>
      <c r="J10" s="8"/>
      <c r="K10" s="60">
        <v>748166</v>
      </c>
      <c r="L10" s="60">
        <v>740968</v>
      </c>
    </row>
    <row r="11" spans="1:12" s="3" customFormat="1" ht="13.5" customHeight="1">
      <c r="A11" s="499" t="s">
        <v>322</v>
      </c>
      <c r="B11" s="500"/>
      <c r="C11" s="500"/>
      <c r="D11" s="500"/>
      <c r="E11" s="500"/>
      <c r="F11" s="500"/>
      <c r="G11" s="500"/>
      <c r="H11" s="501"/>
      <c r="I11" s="4">
        <v>113</v>
      </c>
      <c r="J11" s="8"/>
      <c r="K11" s="60">
        <v>60698</v>
      </c>
      <c r="L11" s="60">
        <v>60698</v>
      </c>
    </row>
    <row r="12" spans="1:12" s="3" customFormat="1" ht="13.5" customHeight="1">
      <c r="A12" s="499" t="s">
        <v>669</v>
      </c>
      <c r="B12" s="500"/>
      <c r="C12" s="500"/>
      <c r="D12" s="500"/>
      <c r="E12" s="500"/>
      <c r="F12" s="500"/>
      <c r="G12" s="500"/>
      <c r="H12" s="501"/>
      <c r="I12" s="4">
        <v>114</v>
      </c>
      <c r="J12" s="8"/>
      <c r="K12" s="59">
        <f>K13+K14+K18+K22+K23+K24+K27+K28</f>
        <v>752231</v>
      </c>
      <c r="L12" s="59">
        <f>L13+L14+L18+L22+L23+L24+L27+L28</f>
        <v>805443</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274637</v>
      </c>
      <c r="L14" s="59">
        <f>SUM(L15:L17)</f>
        <v>255200</v>
      </c>
    </row>
    <row r="15" spans="1:12" s="3" customFormat="1" ht="13.5" customHeight="1">
      <c r="A15" s="477" t="s">
        <v>2463</v>
      </c>
      <c r="B15" s="478"/>
      <c r="C15" s="478"/>
      <c r="D15" s="478"/>
      <c r="E15" s="478"/>
      <c r="F15" s="478"/>
      <c r="G15" s="478"/>
      <c r="H15" s="479"/>
      <c r="I15" s="4">
        <v>117</v>
      </c>
      <c r="J15" s="8"/>
      <c r="K15" s="60">
        <v>168250</v>
      </c>
      <c r="L15" s="60">
        <v>137730</v>
      </c>
    </row>
    <row r="16" spans="1:12" s="3" customFormat="1" ht="13.5" customHeight="1">
      <c r="A16" s="477" t="s">
        <v>2464</v>
      </c>
      <c r="B16" s="478"/>
      <c r="C16" s="478"/>
      <c r="D16" s="478"/>
      <c r="E16" s="478"/>
      <c r="F16" s="478"/>
      <c r="G16" s="478"/>
      <c r="H16" s="479"/>
      <c r="I16" s="4">
        <v>118</v>
      </c>
      <c r="J16" s="8"/>
      <c r="K16" s="60">
        <v>5975</v>
      </c>
      <c r="L16" s="60"/>
    </row>
    <row r="17" spans="1:12" s="3" customFormat="1" ht="13.5" customHeight="1">
      <c r="A17" s="477" t="s">
        <v>2663</v>
      </c>
      <c r="B17" s="478"/>
      <c r="C17" s="478"/>
      <c r="D17" s="478"/>
      <c r="E17" s="478"/>
      <c r="F17" s="478"/>
      <c r="G17" s="478"/>
      <c r="H17" s="479"/>
      <c r="I17" s="4">
        <v>119</v>
      </c>
      <c r="J17" s="8"/>
      <c r="K17" s="60">
        <v>100412</v>
      </c>
      <c r="L17" s="60">
        <v>117470</v>
      </c>
    </row>
    <row r="18" spans="1:12" s="3" customFormat="1" ht="13.5" customHeight="1">
      <c r="A18" s="499" t="s">
        <v>1269</v>
      </c>
      <c r="B18" s="500"/>
      <c r="C18" s="500"/>
      <c r="D18" s="500"/>
      <c r="E18" s="500"/>
      <c r="F18" s="500"/>
      <c r="G18" s="500"/>
      <c r="H18" s="501"/>
      <c r="I18" s="4">
        <v>120</v>
      </c>
      <c r="J18" s="8"/>
      <c r="K18" s="59">
        <f>SUM(K19:K21)</f>
        <v>318441</v>
      </c>
      <c r="L18" s="59">
        <f>SUM(L19:L21)</f>
        <v>387828</v>
      </c>
    </row>
    <row r="19" spans="1:12" s="3" customFormat="1" ht="13.5" customHeight="1">
      <c r="A19" s="477" t="s">
        <v>2664</v>
      </c>
      <c r="B19" s="478"/>
      <c r="C19" s="478"/>
      <c r="D19" s="478"/>
      <c r="E19" s="478"/>
      <c r="F19" s="478"/>
      <c r="G19" s="478"/>
      <c r="H19" s="479"/>
      <c r="I19" s="4">
        <v>121</v>
      </c>
      <c r="J19" s="8"/>
      <c r="K19" s="60">
        <v>209516</v>
      </c>
      <c r="L19" s="60">
        <v>248301</v>
      </c>
    </row>
    <row r="20" spans="1:12" s="3" customFormat="1" ht="13.5" customHeight="1">
      <c r="A20" s="477" t="s">
        <v>2665</v>
      </c>
      <c r="B20" s="478"/>
      <c r="C20" s="478"/>
      <c r="D20" s="478"/>
      <c r="E20" s="478"/>
      <c r="F20" s="478"/>
      <c r="G20" s="478"/>
      <c r="H20" s="479"/>
      <c r="I20" s="4">
        <v>122</v>
      </c>
      <c r="J20" s="8"/>
      <c r="K20" s="60">
        <v>66909</v>
      </c>
      <c r="L20" s="60">
        <v>84026</v>
      </c>
    </row>
    <row r="21" spans="1:12" s="3" customFormat="1" ht="13.5" customHeight="1">
      <c r="A21" s="477" t="s">
        <v>2666</v>
      </c>
      <c r="B21" s="478"/>
      <c r="C21" s="478"/>
      <c r="D21" s="478"/>
      <c r="E21" s="478"/>
      <c r="F21" s="478"/>
      <c r="G21" s="478"/>
      <c r="H21" s="479"/>
      <c r="I21" s="4">
        <v>123</v>
      </c>
      <c r="J21" s="8"/>
      <c r="K21" s="60">
        <v>42016</v>
      </c>
      <c r="L21" s="60">
        <v>55501</v>
      </c>
    </row>
    <row r="22" spans="1:12" s="3" customFormat="1" ht="13.5" customHeight="1">
      <c r="A22" s="499" t="s">
        <v>324</v>
      </c>
      <c r="B22" s="500"/>
      <c r="C22" s="500"/>
      <c r="D22" s="500"/>
      <c r="E22" s="500"/>
      <c r="F22" s="500"/>
      <c r="G22" s="500"/>
      <c r="H22" s="501"/>
      <c r="I22" s="4">
        <v>124</v>
      </c>
      <c r="J22" s="8"/>
      <c r="K22" s="60">
        <v>91838</v>
      </c>
      <c r="L22" s="60">
        <v>95338</v>
      </c>
    </row>
    <row r="23" spans="1:12" s="3" customFormat="1" ht="13.5" customHeight="1">
      <c r="A23" s="499" t="s">
        <v>325</v>
      </c>
      <c r="B23" s="500"/>
      <c r="C23" s="500"/>
      <c r="D23" s="500"/>
      <c r="E23" s="500"/>
      <c r="F23" s="500"/>
      <c r="G23" s="500"/>
      <c r="H23" s="501"/>
      <c r="I23" s="4">
        <v>125</v>
      </c>
      <c r="J23" s="8"/>
      <c r="K23" s="60">
        <v>50002</v>
      </c>
      <c r="L23" s="60">
        <v>46042</v>
      </c>
    </row>
    <row r="24" spans="1:12" s="3" customFormat="1" ht="13.5" customHeight="1">
      <c r="A24" s="499" t="s">
        <v>1270</v>
      </c>
      <c r="B24" s="500"/>
      <c r="C24" s="500"/>
      <c r="D24" s="500"/>
      <c r="E24" s="500"/>
      <c r="F24" s="500"/>
      <c r="G24" s="500"/>
      <c r="H24" s="501"/>
      <c r="I24" s="4">
        <v>126</v>
      </c>
      <c r="J24" s="8"/>
      <c r="K24" s="59">
        <f>SUM(K25:K26)</f>
        <v>17313</v>
      </c>
      <c r="L24" s="59">
        <f>SUM(L25:L26)</f>
        <v>21035</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17313</v>
      </c>
      <c r="L26" s="60">
        <v>21035</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c r="L28" s="60"/>
    </row>
    <row r="29" spans="1:12" s="3" customFormat="1" ht="13.5" customHeight="1">
      <c r="A29" s="499" t="s">
        <v>53</v>
      </c>
      <c r="B29" s="500"/>
      <c r="C29" s="500"/>
      <c r="D29" s="500"/>
      <c r="E29" s="500"/>
      <c r="F29" s="500"/>
      <c r="G29" s="500"/>
      <c r="H29" s="501"/>
      <c r="I29" s="4">
        <v>131</v>
      </c>
      <c r="J29" s="8"/>
      <c r="K29" s="59">
        <f>SUM(K30:K34)</f>
        <v>1859</v>
      </c>
      <c r="L29" s="59">
        <f>SUM(L30:L34)</f>
        <v>559</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1859</v>
      </c>
      <c r="L31" s="60">
        <v>559</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138</v>
      </c>
      <c r="L35" s="59">
        <f>SUM(L36:L39)</f>
        <v>115</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138</v>
      </c>
      <c r="L37" s="60">
        <v>115</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v>27053</v>
      </c>
      <c r="L42" s="60">
        <v>14502</v>
      </c>
    </row>
    <row r="43" spans="1:12" s="3" customFormat="1" ht="13.5" customHeight="1">
      <c r="A43" s="499" t="s">
        <v>81</v>
      </c>
      <c r="B43" s="500"/>
      <c r="C43" s="500"/>
      <c r="D43" s="500"/>
      <c r="E43" s="500"/>
      <c r="F43" s="500"/>
      <c r="G43" s="500"/>
      <c r="H43" s="501"/>
      <c r="I43" s="4">
        <v>145</v>
      </c>
      <c r="J43" s="8"/>
      <c r="K43" s="60"/>
      <c r="L43" s="60">
        <v>3694</v>
      </c>
    </row>
    <row r="44" spans="1:12" s="3" customFormat="1" ht="13.5" customHeight="1">
      <c r="A44" s="499" t="s">
        <v>55</v>
      </c>
      <c r="B44" s="500"/>
      <c r="C44" s="500"/>
      <c r="D44" s="500"/>
      <c r="E44" s="500"/>
      <c r="F44" s="500"/>
      <c r="G44" s="500"/>
      <c r="H44" s="501"/>
      <c r="I44" s="4">
        <v>146</v>
      </c>
      <c r="J44" s="8"/>
      <c r="K44" s="59">
        <f>K9+K29+K40+K42</f>
        <v>837776</v>
      </c>
      <c r="L44" s="59">
        <f>L9+L29+L40+L42</f>
        <v>816727</v>
      </c>
    </row>
    <row r="45" spans="1:12" s="3" customFormat="1" ht="13.5" customHeight="1">
      <c r="A45" s="499" t="s">
        <v>56</v>
      </c>
      <c r="B45" s="500"/>
      <c r="C45" s="500"/>
      <c r="D45" s="500"/>
      <c r="E45" s="500"/>
      <c r="F45" s="500"/>
      <c r="G45" s="500"/>
      <c r="H45" s="501"/>
      <c r="I45" s="4">
        <v>147</v>
      </c>
      <c r="J45" s="8"/>
      <c r="K45" s="59">
        <f>K12+K35+K41+K43</f>
        <v>752369</v>
      </c>
      <c r="L45" s="59">
        <f>L12+L35+L41+L43</f>
        <v>809252</v>
      </c>
    </row>
    <row r="46" spans="1:12" s="3" customFormat="1" ht="13.5" customHeight="1">
      <c r="A46" s="499" t="s">
        <v>1825</v>
      </c>
      <c r="B46" s="500"/>
      <c r="C46" s="500"/>
      <c r="D46" s="500"/>
      <c r="E46" s="500"/>
      <c r="F46" s="500"/>
      <c r="G46" s="500"/>
      <c r="H46" s="501"/>
      <c r="I46" s="4">
        <v>148</v>
      </c>
      <c r="J46" s="8"/>
      <c r="K46" s="59">
        <f>K44-K45</f>
        <v>85407</v>
      </c>
      <c r="L46" s="59">
        <f>L44-L45</f>
        <v>7475</v>
      </c>
    </row>
    <row r="47" spans="1:12" s="3" customFormat="1" ht="13.5" customHeight="1">
      <c r="A47" s="486" t="s">
        <v>58</v>
      </c>
      <c r="B47" s="487"/>
      <c r="C47" s="487"/>
      <c r="D47" s="487"/>
      <c r="E47" s="487"/>
      <c r="F47" s="487"/>
      <c r="G47" s="487"/>
      <c r="H47" s="488"/>
      <c r="I47" s="4">
        <v>149</v>
      </c>
      <c r="J47" s="8"/>
      <c r="K47" s="59">
        <f>IF(K44&gt;K45,K44-K45,0)</f>
        <v>85407</v>
      </c>
      <c r="L47" s="59">
        <f>IF(L44&gt;L45,L44-L45,0)</f>
        <v>7475</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16893</v>
      </c>
      <c r="L49" s="60">
        <v>3761</v>
      </c>
    </row>
    <row r="50" spans="1:12" s="3" customFormat="1" ht="13.5" customHeight="1">
      <c r="A50" s="499" t="s">
        <v>1826</v>
      </c>
      <c r="B50" s="500"/>
      <c r="C50" s="500"/>
      <c r="D50" s="500"/>
      <c r="E50" s="500"/>
      <c r="F50" s="500"/>
      <c r="G50" s="500"/>
      <c r="H50" s="501"/>
      <c r="I50" s="4">
        <v>152</v>
      </c>
      <c r="J50" s="8"/>
      <c r="K50" s="59">
        <f>K46-K49</f>
        <v>68514</v>
      </c>
      <c r="L50" s="59">
        <f>L46-L49</f>
        <v>3714</v>
      </c>
    </row>
    <row r="51" spans="1:12" s="3" customFormat="1" ht="13.5" customHeight="1">
      <c r="A51" s="486" t="s">
        <v>1021</v>
      </c>
      <c r="B51" s="487"/>
      <c r="C51" s="487"/>
      <c r="D51" s="487"/>
      <c r="E51" s="487"/>
      <c r="F51" s="487"/>
      <c r="G51" s="487"/>
      <c r="H51" s="488"/>
      <c r="I51" s="4">
        <v>153</v>
      </c>
      <c r="J51" s="8"/>
      <c r="K51" s="59">
        <f>IF(K50&gt;0,K50,0)</f>
        <v>68514</v>
      </c>
      <c r="L51" s="59">
        <f>IF(L50&gt;0,L50,0)</f>
        <v>3714</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81" activePane="bottomLeft" state="frozen"/>
      <selection pane="topLeft" activeCell="A1" sqref="A1"/>
      <selection pane="bottomLeft" activeCell="D1" sqref="D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1</v>
      </c>
      <c r="R3" s="207" t="s">
        <v>177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88124811471; KOMUNALAC d.o.o. za komunalne djelatnosti</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v>4034</v>
      </c>
      <c r="L16" s="60">
        <v>4034</v>
      </c>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v>41074</v>
      </c>
      <c r="L18" s="60">
        <v>41074</v>
      </c>
    </row>
    <row r="19" spans="1:12" s="3" customFormat="1" ht="13.5" customHeight="1">
      <c r="A19" s="477" t="s">
        <v>457</v>
      </c>
      <c r="B19" s="478"/>
      <c r="C19" s="478"/>
      <c r="D19" s="478"/>
      <c r="E19" s="478"/>
      <c r="F19" s="478"/>
      <c r="G19" s="478"/>
      <c r="H19" s="478"/>
      <c r="I19" s="564"/>
      <c r="J19" s="4">
        <v>180</v>
      </c>
      <c r="K19" s="60">
        <v>340279</v>
      </c>
      <c r="L19" s="60">
        <v>340279</v>
      </c>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385387</v>
      </c>
      <c r="L26" s="59">
        <f>SUM(L10:L25)</f>
        <v>385387</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v>748166</v>
      </c>
      <c r="L81" s="58">
        <v>740968</v>
      </c>
    </row>
    <row r="82" spans="1:12" s="3" customFormat="1" ht="27.75" customHeight="1">
      <c r="A82" s="477" t="s">
        <v>1053</v>
      </c>
      <c r="B82" s="478"/>
      <c r="C82" s="478"/>
      <c r="D82" s="478"/>
      <c r="E82" s="478"/>
      <c r="F82" s="478"/>
      <c r="G82" s="478"/>
      <c r="H82" s="478"/>
      <c r="I82" s="564"/>
      <c r="J82" s="4">
        <v>241</v>
      </c>
      <c r="K82" s="60">
        <v>1580</v>
      </c>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v>2200</v>
      </c>
      <c r="L89" s="60">
        <v>1200</v>
      </c>
    </row>
    <row r="90" spans="1:12" s="3" customFormat="1" ht="13.5" customHeight="1">
      <c r="A90" s="477" t="s">
        <v>1061</v>
      </c>
      <c r="B90" s="478"/>
      <c r="C90" s="478"/>
      <c r="D90" s="478"/>
      <c r="E90" s="478"/>
      <c r="F90" s="478"/>
      <c r="G90" s="478"/>
      <c r="H90" s="478"/>
      <c r="I90" s="564"/>
      <c r="J90" s="4">
        <v>249</v>
      </c>
      <c r="K90" s="60"/>
      <c r="L90" s="60">
        <v>10000</v>
      </c>
    </row>
    <row r="91" spans="1:14" s="3" customFormat="1" ht="13.5" customHeight="1">
      <c r="A91" s="499" t="s">
        <v>69</v>
      </c>
      <c r="B91" s="500"/>
      <c r="C91" s="500"/>
      <c r="D91" s="500"/>
      <c r="E91" s="500"/>
      <c r="F91" s="500"/>
      <c r="G91" s="500"/>
      <c r="H91" s="500"/>
      <c r="I91" s="570"/>
      <c r="J91" s="4">
        <v>250</v>
      </c>
      <c r="K91" s="59">
        <f>SUM(K81:K90)</f>
        <v>751946</v>
      </c>
      <c r="L91" s="59">
        <f>SUM(L81:L90)</f>
        <v>752168</v>
      </c>
      <c r="N91" s="213"/>
    </row>
    <row r="92" spans="1:14" s="3" customFormat="1" ht="13.5" customHeight="1">
      <c r="A92" s="477" t="s">
        <v>1062</v>
      </c>
      <c r="B92" s="478"/>
      <c r="C92" s="478"/>
      <c r="D92" s="478"/>
      <c r="E92" s="478"/>
      <c r="F92" s="478"/>
      <c r="G92" s="478"/>
      <c r="H92" s="478"/>
      <c r="I92" s="564"/>
      <c r="J92" s="4">
        <v>251</v>
      </c>
      <c r="K92" s="60">
        <v>60698</v>
      </c>
      <c r="L92" s="60">
        <v>60698</v>
      </c>
      <c r="N92" s="213"/>
    </row>
    <row r="93" spans="1:14" s="3" customFormat="1" ht="13.5" customHeight="1">
      <c r="A93" s="477" t="s">
        <v>1063</v>
      </c>
      <c r="B93" s="478"/>
      <c r="C93" s="478"/>
      <c r="D93" s="478"/>
      <c r="E93" s="478"/>
      <c r="F93" s="478"/>
      <c r="G93" s="478"/>
      <c r="H93" s="478"/>
      <c r="I93" s="564"/>
      <c r="J93" s="4">
        <v>252</v>
      </c>
      <c r="K93" s="60"/>
      <c r="L93" s="60">
        <v>10000</v>
      </c>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60698</v>
      </c>
      <c r="L96" s="59">
        <f>SUM(L92:L95)</f>
        <v>70698</v>
      </c>
      <c r="N96" s="213"/>
    </row>
    <row r="97" spans="1:14" s="3" customFormat="1" ht="13.5" customHeight="1">
      <c r="A97" s="477" t="s">
        <v>0</v>
      </c>
      <c r="B97" s="478"/>
      <c r="C97" s="478"/>
      <c r="D97" s="478"/>
      <c r="E97" s="478"/>
      <c r="F97" s="478"/>
      <c r="G97" s="478"/>
      <c r="H97" s="478"/>
      <c r="I97" s="564"/>
      <c r="J97" s="4">
        <v>256</v>
      </c>
      <c r="K97" s="60">
        <v>748166</v>
      </c>
      <c r="L97" s="60">
        <v>740968</v>
      </c>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748166</v>
      </c>
      <c r="L99" s="59">
        <f>SUM(L97:L98)</f>
        <v>740968</v>
      </c>
      <c r="N99" s="213"/>
    </row>
    <row r="100" spans="1:12" s="3" customFormat="1" ht="13.5" customHeight="1">
      <c r="A100" s="477" t="s">
        <v>2</v>
      </c>
      <c r="B100" s="478"/>
      <c r="C100" s="478"/>
      <c r="D100" s="478"/>
      <c r="E100" s="478"/>
      <c r="F100" s="478"/>
      <c r="G100" s="478"/>
      <c r="H100" s="478"/>
      <c r="I100" s="581"/>
      <c r="J100" s="4">
        <v>259</v>
      </c>
      <c r="K100" s="60">
        <v>59783</v>
      </c>
      <c r="L100" s="60">
        <v>44784</v>
      </c>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v>20142</v>
      </c>
      <c r="L110" s="60">
        <v>8865</v>
      </c>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v>32492</v>
      </c>
      <c r="L115" s="60">
        <v>35934</v>
      </c>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112417</v>
      </c>
      <c r="L118" s="59">
        <f>SUM(L100:L117)</f>
        <v>89583</v>
      </c>
    </row>
    <row r="119" spans="1:12" s="3" customFormat="1" ht="13.5" customHeight="1">
      <c r="A119" s="477" t="s">
        <v>26</v>
      </c>
      <c r="B119" s="478"/>
      <c r="C119" s="478"/>
      <c r="D119" s="478"/>
      <c r="E119" s="478"/>
      <c r="F119" s="478"/>
      <c r="G119" s="478"/>
      <c r="H119" s="478"/>
      <c r="I119" s="564"/>
      <c r="J119" s="4">
        <v>278</v>
      </c>
      <c r="K119" s="60">
        <v>1859</v>
      </c>
      <c r="L119" s="60">
        <v>559</v>
      </c>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1859</v>
      </c>
      <c r="L122" s="59">
        <f>SUM(L119:L121)</f>
        <v>559</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v>138</v>
      </c>
      <c r="L128" s="60">
        <v>115</v>
      </c>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v>19834</v>
      </c>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19972</v>
      </c>
      <c r="L134" s="71">
        <f>SUM(L128:L133)</f>
        <v>115</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v>4</v>
      </c>
      <c r="L136" s="58">
        <v>4</v>
      </c>
    </row>
    <row r="137" spans="1:12" s="3" customFormat="1" ht="13.5" customHeight="1">
      <c r="A137" s="477" t="s">
        <v>144</v>
      </c>
      <c r="B137" s="478"/>
      <c r="C137" s="478"/>
      <c r="D137" s="478"/>
      <c r="E137" s="478"/>
      <c r="F137" s="478"/>
      <c r="G137" s="478"/>
      <c r="H137" s="478"/>
      <c r="I137" s="564"/>
      <c r="J137" s="4">
        <v>295</v>
      </c>
      <c r="K137" s="60">
        <v>4</v>
      </c>
      <c r="L137" s="60">
        <v>4</v>
      </c>
    </row>
    <row r="138" spans="1:12" s="3" customFormat="1" ht="13.5" customHeight="1">
      <c r="A138" s="477" t="s">
        <v>145</v>
      </c>
      <c r="B138" s="478"/>
      <c r="C138" s="478"/>
      <c r="D138" s="478"/>
      <c r="E138" s="478"/>
      <c r="F138" s="478"/>
      <c r="G138" s="478"/>
      <c r="H138" s="478"/>
      <c r="I138" s="564"/>
      <c r="J138" s="4">
        <v>296</v>
      </c>
      <c r="K138" s="60">
        <v>1</v>
      </c>
      <c r="L138" s="60">
        <v>1</v>
      </c>
    </row>
    <row r="139" spans="1:12" s="3" customFormat="1" ht="13.5" customHeight="1">
      <c r="A139" s="477" t="s">
        <v>146</v>
      </c>
      <c r="B139" s="478"/>
      <c r="C139" s="478"/>
      <c r="D139" s="478"/>
      <c r="E139" s="478"/>
      <c r="F139" s="478"/>
      <c r="G139" s="478"/>
      <c r="H139" s="478"/>
      <c r="I139" s="564"/>
      <c r="J139" s="4">
        <v>297</v>
      </c>
      <c r="K139" s="60">
        <v>7372</v>
      </c>
      <c r="L139" s="60">
        <v>8920</v>
      </c>
    </row>
    <row r="140" spans="1:12" s="3" customFormat="1" ht="13.5" customHeight="1">
      <c r="A140" s="477" t="s">
        <v>147</v>
      </c>
      <c r="B140" s="478"/>
      <c r="C140" s="478"/>
      <c r="D140" s="478"/>
      <c r="E140" s="478"/>
      <c r="F140" s="478"/>
      <c r="G140" s="478"/>
      <c r="H140" s="478"/>
      <c r="I140" s="564"/>
      <c r="J140" s="4">
        <v>298</v>
      </c>
      <c r="K140" s="60">
        <v>8532</v>
      </c>
      <c r="L140" s="60">
        <v>10116</v>
      </c>
    </row>
    <row r="141" spans="1:12" s="3" customFormat="1" ht="13.5" customHeight="1">
      <c r="A141" s="499" t="s">
        <v>76</v>
      </c>
      <c r="B141" s="500"/>
      <c r="C141" s="500"/>
      <c r="D141" s="500"/>
      <c r="E141" s="500"/>
      <c r="F141" s="500"/>
      <c r="G141" s="500"/>
      <c r="H141" s="500"/>
      <c r="I141" s="570"/>
      <c r="J141" s="4">
        <v>299</v>
      </c>
      <c r="K141" s="59">
        <f>SUM(K136:K140)</f>
        <v>15913</v>
      </c>
      <c r="L141" s="59">
        <f>SUM(L136:L140)</f>
        <v>19045</v>
      </c>
    </row>
    <row r="142" spans="1:12" s="3" customFormat="1" ht="13.5" customHeight="1">
      <c r="A142" s="477" t="s">
        <v>148</v>
      </c>
      <c r="B142" s="478"/>
      <c r="C142" s="478"/>
      <c r="D142" s="478"/>
      <c r="E142" s="478"/>
      <c r="F142" s="478"/>
      <c r="G142" s="478"/>
      <c r="H142" s="478"/>
      <c r="I142" s="564"/>
      <c r="J142" s="4">
        <v>300</v>
      </c>
      <c r="K142" s="60">
        <v>1</v>
      </c>
      <c r="L142" s="60">
        <v>1</v>
      </c>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88124811471; KOMUNALAC d.o.o. za komunalne djelatnosti</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88124811471; KOMUNALAC d.o.o. za komunalne djelatnosti</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sabine</cp:lastModifiedBy>
  <cp:lastPrinted>2016-01-11T11:11:36Z</cp:lastPrinted>
  <dcterms:created xsi:type="dcterms:W3CDTF">2008-10-17T11:51:54Z</dcterms:created>
  <dcterms:modified xsi:type="dcterms:W3CDTF">2016-01-11T11:12:51Z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